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20docs\2003537\"/>
    </mc:Choice>
  </mc:AlternateContent>
  <bookViews>
    <workbookView xWindow="0" yWindow="0" windowWidth="16395" windowHeight="11370"/>
  </bookViews>
  <sheets>
    <sheet name="Table 1" sheetId="25" r:id="rId1"/>
    <sheet name="Table 2" sheetId="66" r:id="rId2"/>
    <sheet name="Table 4" sheetId="28" r:id="rId3"/>
    <sheet name="Table3ACsummary" sheetId="77" state="hidden" r:id="rId4"/>
    <sheet name="Table 3 TransCost" sheetId="47" state="hidden" r:id="rId5"/>
    <sheet name="Table 3 UT CP Wind_2023" sheetId="81" state="hidden" r:id="rId6"/>
    <sheet name="Table 3 WYAE Wind_2024" sheetId="43" state="hidden" r:id="rId7"/>
    <sheet name="Table 3 PV wS UTS_2024" sheetId="67" state="hidden" r:id="rId8"/>
    <sheet name="Table 3 PV wS UTS_2030" sheetId="80" state="hidden" r:id="rId9"/>
    <sheet name="Table 3 PV wS JB_2024" sheetId="71" state="hidden" r:id="rId10"/>
    <sheet name="Table 3 PV wS JB_2029" sheetId="78" state="hidden" r:id="rId11"/>
    <sheet name="Table 3 PV wS SO_2024" sheetId="72" state="hidden" r:id="rId12"/>
    <sheet name="Table 3 PV wS YK_2024" sheetId="73" state="hidden" r:id="rId13"/>
    <sheet name="Table 5" sheetId="31" r:id="rId14"/>
    <sheet name="Table 3 PV wS UTN_2024" sheetId="70" r:id="rId15"/>
    <sheet name="Table 3 185 MW (NTN) 2026)" sheetId="68" state="hidden" r:id="rId16"/>
    <sheet name="Table 3 YK Wind wS_2029" sheetId="76" state="hidden" r:id="rId17"/>
    <sheet name="Table 3 ID Wind_2030" sheetId="75" state="hidden" r:id="rId18"/>
    <sheet name="Table 3 ID Wind wS_2032" sheetId="79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200_SCCT_UtahN" localSheetId="1">'[1]Table 1'!$I$19</definedName>
    <definedName name="_200_SCCT_UtahN">'Table 1'!$I$19</definedName>
    <definedName name="_200_SCCT_WYNE">'Table 1'!$I$21</definedName>
    <definedName name="_30_Geo_West" localSheetId="1">'[1]Table 1'!$I$17</definedName>
    <definedName name="_30_Geo_West" localSheetId="15">'Table 1'!$I$17</definedName>
    <definedName name="_30_Geo_West" localSheetId="4">'Table 1'!$I$17</definedName>
    <definedName name="_30_Geo_West" localSheetId="5">'[2]Table 1'!$I$17</definedName>
    <definedName name="_30_Geo_West">'Table 1'!$I$17</definedName>
    <definedName name="_436_CCCT_WestMain" localSheetId="1">'[1]Table 1'!$I$18</definedName>
    <definedName name="_436_CCCT_WestMain" localSheetId="15">'Table 1'!$I$18</definedName>
    <definedName name="_436_CCCT_WestMain" localSheetId="4">'Table 1'!$I$18</definedName>
    <definedName name="_436_CCCT_WestMain" localSheetId="5">'[2]Table 1'!$I$18</definedName>
    <definedName name="_436_CCCT_WestMain">'Table 1'!$I$18</definedName>
    <definedName name="_477_CCCT_WestMain" localSheetId="1">'Table 1'!$I$18</definedName>
    <definedName name="_477_CCCT_WestMain">'[3]Table 1'!$I$18</definedName>
    <definedName name="_477_CCCT_WYNE">'Table 1'!$I$20</definedName>
    <definedName name="_635_CCCT_UtahS" localSheetId="1">'Table 1'!$I$19</definedName>
    <definedName name="_635_CCCT_UtahS">'[3]Table 1'!$I$19</definedName>
    <definedName name="_635_CCCT_WyoNE" localSheetId="1">'Table 1'!$I$17</definedName>
    <definedName name="_635_CCCT_WyoNE">'[3]Table 1'!$I$17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15" hidden="1">{"PRINT",#N/A,TRUE,"APPA";"PRINT",#N/A,TRUE,"APS";"PRINT",#N/A,TRUE,"BHPL";"PRINT",#N/A,TRUE,"BHPL2";"PRINT",#N/A,TRUE,"CDWR";"PRINT",#N/A,TRUE,"EWEB";"PRINT",#N/A,TRUE,"LADWP";"PRINT",#N/A,TRUE,"NEVBASE"}</definedName>
    <definedName name="_j1" localSheetId="18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11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12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16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15" hidden="1">{"PRINT",#N/A,TRUE,"APPA";"PRINT",#N/A,TRUE,"APS";"PRINT",#N/A,TRUE,"BHPL";"PRINT",#N/A,TRUE,"BHPL2";"PRINT",#N/A,TRUE,"CDWR";"PRINT",#N/A,TRUE,"EWEB";"PRINT",#N/A,TRUE,"LADWP";"PRINT",#N/A,TRUE,"NEVBASE"}</definedName>
    <definedName name="_j2" localSheetId="18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11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12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16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15" hidden="1">{"PRINT",#N/A,TRUE,"APPA";"PRINT",#N/A,TRUE,"APS";"PRINT",#N/A,TRUE,"BHPL";"PRINT",#N/A,TRUE,"BHPL2";"PRINT",#N/A,TRUE,"CDWR";"PRINT",#N/A,TRUE,"EWEB";"PRINT",#N/A,TRUE,"LADWP";"PRINT",#N/A,TRUE,"NEVBASE"}</definedName>
    <definedName name="_j3" localSheetId="18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11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12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16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15" hidden="1">{"PRINT",#N/A,TRUE,"APPA";"PRINT",#N/A,TRUE,"APS";"PRINT",#N/A,TRUE,"BHPL";"PRINT",#N/A,TRUE,"BHPL2";"PRINT",#N/A,TRUE,"CDWR";"PRINT",#N/A,TRUE,"EWEB";"PRINT",#N/A,TRUE,"LADWP";"PRINT",#N/A,TRUE,"NEVBASE"}</definedName>
    <definedName name="_j4" localSheetId="18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11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12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16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15" hidden="1">{"PRINT",#N/A,TRUE,"APPA";"PRINT",#N/A,TRUE,"APS";"PRINT",#N/A,TRUE,"BHPL";"PRINT",#N/A,TRUE,"BHPL2";"PRINT",#N/A,TRUE,"CDWR";"PRINT",#N/A,TRUE,"EWEB";"PRINT",#N/A,TRUE,"LADWP";"PRINT",#N/A,TRUE,"NEVBASE"}</definedName>
    <definedName name="_j5" localSheetId="18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11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12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16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1">'[1]Table 1'!#REF!</definedName>
    <definedName name="_Percent_Last_CCCT" localSheetId="18">'[4]Table 1'!#REF!</definedName>
    <definedName name="_Percent_Last_CCCT" localSheetId="17">'[4]Table 1'!#REF!</definedName>
    <definedName name="_Percent_Last_CCCT" localSheetId="9">'[4]Table 1'!#REF!</definedName>
    <definedName name="_Percent_Last_CCCT" localSheetId="10">'[4]Table 1'!#REF!</definedName>
    <definedName name="_Percent_Last_CCCT" localSheetId="11">'[4]Table 1'!#REF!</definedName>
    <definedName name="_Percent_Last_CCCT" localSheetId="14">'[4]Table 1'!#REF!</definedName>
    <definedName name="_Percent_Last_CCCT" localSheetId="7">'[4]Table 1'!#REF!</definedName>
    <definedName name="_Percent_Last_CCCT" localSheetId="8">'[4]Table 1'!#REF!</definedName>
    <definedName name="_Percent_Last_CCCT" localSheetId="12">'[4]Table 1'!#REF!</definedName>
    <definedName name="_Percent_Last_CCCT" localSheetId="5">'[4]Table 1'!#REF!</definedName>
    <definedName name="_Percent_Last_CCCT" localSheetId="16">'[4]Table 1'!#REF!</definedName>
    <definedName name="_Percent_Last_CCCT">'[4]Table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1'!$I$39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 localSheetId="15">'[5]on off peak hours'!$C$15:$ED$15</definedName>
    <definedName name="dateTable">'[5]on off peak hours'!$C$15:$ED$15</definedName>
    <definedName name="Discount_Rate">'Table 1'!$I$43</definedName>
    <definedName name="Discount_Rate_2015_IRP" localSheetId="15">'[6]Table 7 to 8'!$AE$43</definedName>
    <definedName name="Discount_Rate_2015_IRP" localSheetId="18">'[7]Table 7 to 8'!$AE$43</definedName>
    <definedName name="Discount_Rate_2015_IRP" localSheetId="17">'[7]Table 7 to 8'!$AE$43</definedName>
    <definedName name="Discount_Rate_2015_IRP" localSheetId="9">'[7]Table 7 to 8'!$AE$43</definedName>
    <definedName name="Discount_Rate_2015_IRP" localSheetId="10">'[7]Table 7 to 8'!$AE$43</definedName>
    <definedName name="Discount_Rate_2015_IRP" localSheetId="11">'[7]Table 7 to 8'!$AE$43</definedName>
    <definedName name="Discount_Rate_2015_IRP" localSheetId="14">'[7]Table 7 to 8'!$AE$43</definedName>
    <definedName name="Discount_Rate_2015_IRP" localSheetId="7">'[7]Table 7 to 8'!$AE$43</definedName>
    <definedName name="Discount_Rate_2015_IRP" localSheetId="8">'[7]Table 7 to 8'!$AE$43</definedName>
    <definedName name="Discount_Rate_2015_IRP" localSheetId="12">'[7]Table 7 to 8'!$AE$43</definedName>
    <definedName name="Discount_Rate_2015_IRP" localSheetId="4">'[7]Table 7 to 8'!$AE$43</definedName>
    <definedName name="Discount_Rate_2015_IRP" localSheetId="5">'[7]Table 7 to 8'!$AE$43</definedName>
    <definedName name="Discount_Rate_2015_IRP" localSheetId="6">'[7]Table 7 to 8'!$AE$43</definedName>
    <definedName name="Discount_Rate_2015_IRP" localSheetId="16">'[7]Table 7 to 8'!$AE$43</definedName>
    <definedName name="Discount_Rate_2015_IRP">'[6]Table 7 to 8'!$AE$43</definedName>
    <definedName name="DispatchSum">"GRID Thermal Generation!R2C1:R4C2"</definedName>
    <definedName name="FixedSolar_Capacity_Contr" localSheetId="15">'[6]Exhibit 3- Std FixedSolar QF'!$G$53</definedName>
    <definedName name="FixedSolar_Capacity_Contr">'[6]Exhibit 3- Std FixedSolar QF'!$G$53</definedName>
    <definedName name="HoursHoliday" localSheetId="15">'[5]on off peak hours'!$C$16:$ED$20</definedName>
    <definedName name="HoursHoliday">'[5]on off peak hours'!$C$16:$ED$20</definedName>
    <definedName name="Market" localSheetId="15">'[6]OFPC Source'!$J$8:$M$295</definedName>
    <definedName name="Market" localSheetId="18">'[8]OFPC Source'!$J$8:$M$295</definedName>
    <definedName name="Market" localSheetId="17">'[8]OFPC Source'!$J$8:$M$295</definedName>
    <definedName name="Market" localSheetId="9">'[8]OFPC Source'!$J$8:$M$295</definedName>
    <definedName name="Market" localSheetId="10">'[8]OFPC Source'!$J$8:$M$295</definedName>
    <definedName name="Market" localSheetId="11">'[8]OFPC Source'!$J$8:$M$295</definedName>
    <definedName name="Market" localSheetId="14">'[8]OFPC Source'!$J$8:$M$295</definedName>
    <definedName name="Market" localSheetId="7">'[8]OFPC Source'!$J$8:$M$295</definedName>
    <definedName name="Market" localSheetId="8">'[8]OFPC Source'!$J$8:$M$295</definedName>
    <definedName name="Market" localSheetId="12">'[8]OFPC Source'!$J$8:$M$295</definedName>
    <definedName name="Market" localSheetId="4">'[8]OFPC Source'!$J$8:$M$295</definedName>
    <definedName name="Market" localSheetId="5">'[8]OFPC Source'!$J$8:$M$295</definedName>
    <definedName name="Market" localSheetId="6">'[8]OFPC Source'!$J$8:$M$295</definedName>
    <definedName name="Market" localSheetId="16">'[8]OFPC Source'!$J$8:$M$295</definedName>
    <definedName name="Market">'[6]OFPC Source'!$J$8:$M$295</definedName>
    <definedName name="MidC_Flat" localSheetId="1">[9]Market_Price!#REF!</definedName>
    <definedName name="MidC_Flat" localSheetId="18">[9]Market_Price!#REF!</definedName>
    <definedName name="MidC_Flat" localSheetId="17">[9]Market_Price!#REF!</definedName>
    <definedName name="MidC_Flat" localSheetId="9">[9]Market_Price!#REF!</definedName>
    <definedName name="MidC_Flat" localSheetId="10">[9]Market_Price!#REF!</definedName>
    <definedName name="MidC_Flat" localSheetId="11">[9]Market_Price!#REF!</definedName>
    <definedName name="MidC_Flat" localSheetId="14">[9]Market_Price!#REF!</definedName>
    <definedName name="MidC_Flat" localSheetId="7">[9]Market_Price!#REF!</definedName>
    <definedName name="MidC_Flat" localSheetId="8">[9]Market_Price!#REF!</definedName>
    <definedName name="MidC_Flat" localSheetId="12">[9]Market_Price!#REF!</definedName>
    <definedName name="MidC_Flat" localSheetId="5">[9]Market_Price!#REF!</definedName>
    <definedName name="MidC_Flat" localSheetId="16">[9]Market_Price!#REF!</definedName>
    <definedName name="MidC_Flat">[9]Market_Price!#REF!</definedName>
    <definedName name="OR_AC_price" localSheetId="1">#REF!</definedName>
    <definedName name="OR_AC_price" localSheetId="18">#REF!</definedName>
    <definedName name="OR_AC_price" localSheetId="17">#REF!</definedName>
    <definedName name="OR_AC_price" localSheetId="9">#REF!</definedName>
    <definedName name="OR_AC_price" localSheetId="10">#REF!</definedName>
    <definedName name="OR_AC_price" localSheetId="11">#REF!</definedName>
    <definedName name="OR_AC_price" localSheetId="14">#REF!</definedName>
    <definedName name="OR_AC_price" localSheetId="7">#REF!</definedName>
    <definedName name="OR_AC_price" localSheetId="8">#REF!</definedName>
    <definedName name="OR_AC_price" localSheetId="12">#REF!</definedName>
    <definedName name="OR_AC_price" localSheetId="5">#REF!</definedName>
    <definedName name="OR_AC_price" localSheetId="16">#REF!</definedName>
    <definedName name="OR_AC_price">#REF!</definedName>
    <definedName name="_xlnm.Print_Area" localSheetId="0">'Table 1'!$A$1:$H$70</definedName>
    <definedName name="_xlnm.Print_Area" localSheetId="1">'Table 2'!$B$1:$P$36</definedName>
    <definedName name="_xlnm.Print_Area" localSheetId="15">'Table 3 185 MW (NTN) 2026)'!$A$1:$K$87</definedName>
    <definedName name="_xlnm.Print_Area" localSheetId="18">'Table 3 ID Wind wS_2032'!$A$1:$P$74</definedName>
    <definedName name="_xlnm.Print_Area" localSheetId="17">'Table 3 ID Wind_2030'!$A$1:$P$74</definedName>
    <definedName name="_xlnm.Print_Area" localSheetId="9">'Table 3 PV wS JB_2024'!$A$1:$P$74</definedName>
    <definedName name="_xlnm.Print_Area" localSheetId="10">'Table 3 PV wS JB_2029'!$A$1:$P$74</definedName>
    <definedName name="_xlnm.Print_Area" localSheetId="11">'Table 3 PV wS SO_2024'!$A$1:$P$74</definedName>
    <definedName name="_xlnm.Print_Area" localSheetId="14">'Table 3 PV wS UTN_2024'!$A$1:$P$77</definedName>
    <definedName name="_xlnm.Print_Area" localSheetId="7">'Table 3 PV wS UTS_2024'!$A$1:$P$74</definedName>
    <definedName name="_xlnm.Print_Area" localSheetId="8">'Table 3 PV wS UTS_2030'!$A$1:$P$74</definedName>
    <definedName name="_xlnm.Print_Area" localSheetId="12">'Table 3 PV wS YK_2024'!$A$1:$P$74</definedName>
    <definedName name="_xlnm.Print_Area" localSheetId="4">'Table 3 TransCost'!$A$1:$BD$50</definedName>
    <definedName name="_xlnm.Print_Area" localSheetId="5">'Table 3 UT CP Wind_2023'!$A$1:$N$74</definedName>
    <definedName name="_xlnm.Print_Area" localSheetId="6">'Table 3 WYAE Wind_2024'!$A$1:$Q$74</definedName>
    <definedName name="_xlnm.Print_Area" localSheetId="16">'Table 3 YK Wind wS_2029'!$A$1:$P$74</definedName>
    <definedName name="_xlnm.Print_Area" localSheetId="2">'Table 4'!$A$1:$F$44</definedName>
    <definedName name="_xlnm.Print_Area" localSheetId="13">'Table 5'!$A$1:$H$266</definedName>
    <definedName name="_xlnm.Print_Area" localSheetId="3">Table3ACsummary!$A$1:$M$50</definedName>
    <definedName name="_xlnm.Print_Titles" localSheetId="1">'Table 2'!$1:$9</definedName>
    <definedName name="_xlnm.Print_Titles" localSheetId="15">'Table 3 185 MW (NTN) 2026)'!$1:$6</definedName>
    <definedName name="RenewableMarketShape" localSheetId="15">'[6]OFPC Source'!$P$5:$U$33</definedName>
    <definedName name="RenewableMarketShape" localSheetId="18">'[8]OFPC Source'!$P$5:$U$28</definedName>
    <definedName name="RenewableMarketShape" localSheetId="17">'[8]OFPC Source'!$P$5:$U$28</definedName>
    <definedName name="RenewableMarketShape" localSheetId="9">'[8]OFPC Source'!$P$5:$U$28</definedName>
    <definedName name="RenewableMarketShape" localSheetId="10">'[8]OFPC Source'!$P$5:$U$28</definedName>
    <definedName name="RenewableMarketShape" localSheetId="11">'[8]OFPC Source'!$P$5:$U$28</definedName>
    <definedName name="RenewableMarketShape" localSheetId="14">'[8]OFPC Source'!$P$5:$U$28</definedName>
    <definedName name="RenewableMarketShape" localSheetId="7">'[8]OFPC Source'!$P$5:$U$28</definedName>
    <definedName name="RenewableMarketShape" localSheetId="8">'[8]OFPC Source'!$P$5:$U$28</definedName>
    <definedName name="RenewableMarketShape" localSheetId="12">'[8]OFPC Source'!$P$5:$U$28</definedName>
    <definedName name="RenewableMarketShape" localSheetId="4">'[8]OFPC Source'!$P$5:$U$28</definedName>
    <definedName name="RenewableMarketShape" localSheetId="5">'[8]OFPC Source'!$P$5:$U$28</definedName>
    <definedName name="RenewableMarketShape" localSheetId="6">'[8]OFPC Source'!$P$5:$U$28</definedName>
    <definedName name="RenewableMarketShape" localSheetId="16">'[8]OFPC Source'!$P$5:$U$28</definedName>
    <definedName name="RenewableMarketShape">'[6]OFPC Source'!$P$5:$U$33</definedName>
    <definedName name="RevenueSum">"GRID Thermal Revenue!R2C1:R4C2"</definedName>
    <definedName name="Solar_Fixed_integr_cost" localSheetId="15">'[10]Table 10'!$B$46</definedName>
    <definedName name="Solar_Fixed_integr_cost">'[10]Table 10'!$B$46</definedName>
    <definedName name="Solar_HLH" localSheetId="15">'[6]OFPC Source'!$U$48</definedName>
    <definedName name="Solar_HLH" localSheetId="18">'[8]OFPC Source'!$U$47</definedName>
    <definedName name="Solar_HLH" localSheetId="17">'[8]OFPC Source'!$U$47</definedName>
    <definedName name="Solar_HLH" localSheetId="9">'[8]OFPC Source'!$U$47</definedName>
    <definedName name="Solar_HLH" localSheetId="10">'[8]OFPC Source'!$U$47</definedName>
    <definedName name="Solar_HLH" localSheetId="11">'[8]OFPC Source'!$U$47</definedName>
    <definedName name="Solar_HLH" localSheetId="14">'[8]OFPC Source'!$U$47</definedName>
    <definedName name="Solar_HLH" localSheetId="7">'[8]OFPC Source'!$U$47</definedName>
    <definedName name="Solar_HLH" localSheetId="8">'[8]OFPC Source'!$U$47</definedName>
    <definedName name="Solar_HLH" localSheetId="12">'[8]OFPC Source'!$U$47</definedName>
    <definedName name="Solar_HLH" localSheetId="4">'[8]OFPC Source'!$U$47</definedName>
    <definedName name="Solar_HLH" localSheetId="5">'[8]OFPC Source'!$U$47</definedName>
    <definedName name="Solar_HLH" localSheetId="6">'[8]OFPC Source'!$U$47</definedName>
    <definedName name="Solar_HLH" localSheetId="16">'[8]OFPC Source'!$U$47</definedName>
    <definedName name="Solar_HLH">'[6]OFPC Source'!$U$48</definedName>
    <definedName name="Solar_LLH" localSheetId="15">'[6]OFPC Source'!$V$48</definedName>
    <definedName name="Solar_LLH" localSheetId="18">'[8]OFPC Source'!$V$47</definedName>
    <definedName name="Solar_LLH" localSheetId="17">'[8]OFPC Source'!$V$47</definedName>
    <definedName name="Solar_LLH" localSheetId="9">'[8]OFPC Source'!$V$47</definedName>
    <definedName name="Solar_LLH" localSheetId="10">'[8]OFPC Source'!$V$47</definedName>
    <definedName name="Solar_LLH" localSheetId="11">'[8]OFPC Source'!$V$47</definedName>
    <definedName name="Solar_LLH" localSheetId="14">'[8]OFPC Source'!$V$47</definedName>
    <definedName name="Solar_LLH" localSheetId="7">'[8]OFPC Source'!$V$47</definedName>
    <definedName name="Solar_LLH" localSheetId="8">'[8]OFPC Source'!$V$47</definedName>
    <definedName name="Solar_LLH" localSheetId="12">'[8]OFPC Source'!$V$47</definedName>
    <definedName name="Solar_LLH" localSheetId="4">'[8]OFPC Source'!$V$47</definedName>
    <definedName name="Solar_LLH" localSheetId="5">'[8]OFPC Source'!$V$47</definedName>
    <definedName name="Solar_LLH" localSheetId="6">'[8]OFPC Source'!$V$47</definedName>
    <definedName name="Solar_LLH" localSheetId="16">'[8]OFPC Source'!$V$47</definedName>
    <definedName name="Solar_LLH">'[6]OFPC Source'!$V$48</definedName>
    <definedName name="Solar_Tracking_integr_cost" localSheetId="15">'[10]Table 10'!$B$45</definedName>
    <definedName name="Solar_Tracking_integr_cost">'[10]Table 10'!$B$45</definedName>
    <definedName name="Study_Cap_Adj" localSheetId="1">'Table 1'!$I$8</definedName>
    <definedName name="Study_Cap_Adj" localSheetId="15">'Table 1'!$I$8</definedName>
    <definedName name="Study_Cap_Adj" localSheetId="4">'Table 1'!$I$8</definedName>
    <definedName name="Study_Cap_Adj" localSheetId="5">'[2]Table 1'!$I$8</definedName>
    <definedName name="Study_Cap_Adj">'Table 1'!$I$8</definedName>
    <definedName name="Study_CF">'Table 5'!$M$7</definedName>
    <definedName name="Study_MW">'Table 5'!$M$6</definedName>
    <definedName name="Study_Name" localSheetId="18">[5]ImportData!$D$7</definedName>
    <definedName name="Study_Name" localSheetId="17">[5]ImportData!$D$7</definedName>
    <definedName name="Study_Name" localSheetId="9">[5]ImportData!$D$7</definedName>
    <definedName name="Study_Name" localSheetId="10">[5]ImportData!$D$7</definedName>
    <definedName name="Study_Name" localSheetId="11">[5]ImportData!$D$7</definedName>
    <definedName name="Study_Name" localSheetId="14">[5]ImportData!$D$7</definedName>
    <definedName name="Study_Name" localSheetId="7">[5]ImportData!$D$7</definedName>
    <definedName name="Study_Name" localSheetId="8">[5]ImportData!$D$7</definedName>
    <definedName name="Study_Name" localSheetId="12">[5]ImportData!$D$7</definedName>
    <definedName name="Study_Name" localSheetId="4">[5]ImportData!$D$7</definedName>
    <definedName name="Study_Name" localSheetId="5">[5]ImportData!$D$7</definedName>
    <definedName name="Study_Name" localSheetId="6">[5]ImportData!$D$7</definedName>
    <definedName name="Study_Name" localSheetId="16">[5]ImportData!$D$7</definedName>
    <definedName name="ValuationDate" localSheetId="1">#REF!</definedName>
    <definedName name="ValuationDate" localSheetId="18">#REF!</definedName>
    <definedName name="ValuationDate" localSheetId="17">#REF!</definedName>
    <definedName name="ValuationDate" localSheetId="9">#REF!</definedName>
    <definedName name="ValuationDate" localSheetId="10">#REF!</definedName>
    <definedName name="ValuationDate" localSheetId="11">#REF!</definedName>
    <definedName name="ValuationDate" localSheetId="14">#REF!</definedName>
    <definedName name="ValuationDate" localSheetId="7">#REF!</definedName>
    <definedName name="ValuationDate" localSheetId="8">#REF!</definedName>
    <definedName name="ValuationDate" localSheetId="12">#REF!</definedName>
    <definedName name="ValuationDate" localSheetId="5">#REF!</definedName>
    <definedName name="ValuationDate" localSheetId="16">#REF!</definedName>
    <definedName name="ValuationDate">#REF!</definedName>
    <definedName name="Wind_Capacity_Contr" localSheetId="15">'[6]Exhibit 2- Std Wind QF '!$E$57</definedName>
    <definedName name="Wind_Capacity_Contr">'[6]Exhibit 2- Std Wind QF '!$E$57</definedName>
    <definedName name="Wind_Integration_Charge" localSheetId="15">'[6]Exhibit 2- Std Wind QF '!$E$45</definedName>
    <definedName name="Wind_Integration_Charge">'[6]Exhibit 2- Std Wind QF '!$E$45</definedName>
  </definedNames>
  <calcPr calcId="152511"/>
</workbook>
</file>

<file path=xl/calcChain.xml><?xml version="1.0" encoding="utf-8"?>
<calcChain xmlns="http://schemas.openxmlformats.org/spreadsheetml/2006/main">
  <c r="S6" i="31" l="1"/>
  <c r="I324" i="31" l="1"/>
  <c r="I323" i="31"/>
  <c r="I322" i="31"/>
  <c r="I321" i="31"/>
  <c r="I320" i="31"/>
  <c r="I319" i="31"/>
  <c r="I318" i="31"/>
  <c r="I317" i="31"/>
  <c r="I316" i="31"/>
  <c r="I315" i="31"/>
  <c r="I314" i="31"/>
  <c r="I313" i="31"/>
  <c r="I312" i="31"/>
  <c r="I311" i="31"/>
  <c r="I310" i="31"/>
  <c r="I309" i="31"/>
  <c r="I308" i="31"/>
  <c r="I307" i="31"/>
  <c r="I306" i="31"/>
  <c r="I305" i="31"/>
  <c r="I304" i="31"/>
  <c r="I303" i="31"/>
  <c r="I302" i="31"/>
  <c r="I301" i="31"/>
  <c r="I300" i="31"/>
  <c r="I299" i="31"/>
  <c r="I298" i="31"/>
  <c r="I297" i="31"/>
  <c r="I296" i="31"/>
  <c r="I295" i="31"/>
  <c r="I294" i="31"/>
  <c r="I293" i="31"/>
  <c r="I292" i="31"/>
  <c r="I291" i="31"/>
  <c r="I290" i="31"/>
  <c r="I289" i="31"/>
  <c r="CX38" i="25"/>
  <c r="CW38" i="25"/>
  <c r="CV38" i="25"/>
  <c r="CX37" i="25"/>
  <c r="CW37" i="25"/>
  <c r="CV37" i="25"/>
  <c r="CX36" i="25"/>
  <c r="CW36" i="25"/>
  <c r="CV36" i="25"/>
  <c r="CX35" i="25"/>
  <c r="CW35" i="25"/>
  <c r="CV35" i="25"/>
  <c r="CX34" i="25"/>
  <c r="CW34" i="25"/>
  <c r="CV34" i="25"/>
  <c r="CX33" i="25"/>
  <c r="CW33" i="25"/>
  <c r="CV33" i="25"/>
  <c r="CX32" i="25"/>
  <c r="CW32" i="25"/>
  <c r="CV32" i="25"/>
  <c r="CX31" i="25"/>
  <c r="CW31" i="25"/>
  <c r="CV31" i="25"/>
  <c r="B41" i="70"/>
  <c r="I288" i="31"/>
  <c r="I287" i="31"/>
  <c r="I286" i="31"/>
  <c r="I285" i="31"/>
  <c r="I284" i="31"/>
  <c r="I283" i="31"/>
  <c r="I282" i="31"/>
  <c r="I281" i="31"/>
  <c r="I280" i="31"/>
  <c r="I279" i="31"/>
  <c r="I278" i="31"/>
  <c r="I277" i="31"/>
  <c r="I276" i="31"/>
  <c r="I275" i="31"/>
  <c r="I274" i="31"/>
  <c r="I273" i="31"/>
  <c r="I272" i="31"/>
  <c r="I271" i="31"/>
  <c r="I270" i="31"/>
  <c r="I269" i="31"/>
  <c r="I268" i="31"/>
  <c r="I267" i="31"/>
  <c r="I266" i="31"/>
  <c r="I265" i="31"/>
  <c r="I264" i="31"/>
  <c r="I263" i="31"/>
  <c r="I262" i="31"/>
  <c r="I261" i="31"/>
  <c r="I260" i="31"/>
  <c r="I259" i="31"/>
  <c r="I258" i="31"/>
  <c r="I257" i="31"/>
  <c r="I256" i="31"/>
  <c r="I255" i="31"/>
  <c r="I254" i="31"/>
  <c r="I253" i="31"/>
  <c r="I240" i="31"/>
  <c r="I239" i="31"/>
  <c r="I238" i="31"/>
  <c r="I237" i="31"/>
  <c r="I236" i="31"/>
  <c r="I235" i="31"/>
  <c r="I234" i="31"/>
  <c r="I233" i="31"/>
  <c r="I232" i="31"/>
  <c r="I231" i="31"/>
  <c r="I230" i="31"/>
  <c r="I229" i="31"/>
  <c r="I228" i="31"/>
  <c r="I227" i="31"/>
  <c r="I226" i="31"/>
  <c r="I225" i="31"/>
  <c r="I224" i="31"/>
  <c r="I223" i="31"/>
  <c r="I222" i="31"/>
  <c r="I221" i="31"/>
  <c r="I220" i="31"/>
  <c r="I219" i="31"/>
  <c r="I218" i="31"/>
  <c r="I217" i="31"/>
  <c r="M14" i="31"/>
  <c r="L13" i="31" l="1"/>
  <c r="L14" i="31"/>
  <c r="B13" i="31"/>
  <c r="B30" i="66"/>
  <c r="B29" i="66"/>
  <c r="B28" i="66"/>
  <c r="B27" i="66"/>
  <c r="B26" i="66"/>
  <c r="B25" i="66"/>
  <c r="B24" i="66"/>
  <c r="B23" i="66"/>
  <c r="B22" i="66"/>
  <c r="B21" i="66"/>
  <c r="B20" i="66"/>
  <c r="B19" i="66"/>
  <c r="B18" i="66"/>
  <c r="B17" i="66"/>
  <c r="B16" i="66"/>
  <c r="B15" i="66"/>
  <c r="B14" i="66"/>
  <c r="B13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B9" i="66"/>
  <c r="AQ37" i="25" l="1"/>
  <c r="AQ35" i="25"/>
  <c r="AQ33" i="25"/>
  <c r="AQ38" i="25"/>
  <c r="AQ36" i="25"/>
  <c r="AQ34" i="25"/>
  <c r="AQ32" i="25"/>
  <c r="AU37" i="25"/>
  <c r="AU35" i="25"/>
  <c r="AU33" i="25"/>
  <c r="AU32" i="25"/>
  <c r="AU38" i="25"/>
  <c r="AU36" i="25"/>
  <c r="AU34" i="25"/>
  <c r="AY37" i="25"/>
  <c r="AY35" i="25"/>
  <c r="AY33" i="25"/>
  <c r="AY32" i="25"/>
  <c r="AY38" i="25"/>
  <c r="AY36" i="25"/>
  <c r="AY34" i="25"/>
  <c r="BC37" i="25"/>
  <c r="BC35" i="25"/>
  <c r="BC33" i="25"/>
  <c r="BC32" i="25"/>
  <c r="BC38" i="25"/>
  <c r="BC36" i="25"/>
  <c r="BC34" i="25"/>
  <c r="AM37" i="25"/>
  <c r="AM35" i="25"/>
  <c r="AM33" i="25"/>
  <c r="AM32" i="25"/>
  <c r="AM38" i="25"/>
  <c r="AM36" i="25"/>
  <c r="AM34" i="25"/>
  <c r="AR37" i="25"/>
  <c r="AR38" i="25"/>
  <c r="AR36" i="25"/>
  <c r="AR34" i="25"/>
  <c r="AR32" i="25"/>
  <c r="AR35" i="25"/>
  <c r="AR33" i="25"/>
  <c r="AZ35" i="25"/>
  <c r="AZ33" i="25"/>
  <c r="AZ32" i="25"/>
  <c r="AZ38" i="25"/>
  <c r="AZ36" i="25"/>
  <c r="AZ34" i="25"/>
  <c r="AZ37" i="25"/>
  <c r="AN32" i="25"/>
  <c r="AN35" i="25"/>
  <c r="AN33" i="25"/>
  <c r="AN38" i="25"/>
  <c r="AN36" i="25"/>
  <c r="AN34" i="25"/>
  <c r="AN37" i="25"/>
  <c r="AV38" i="25"/>
  <c r="AV36" i="25"/>
  <c r="AV34" i="25"/>
  <c r="AV33" i="25"/>
  <c r="AV32" i="25"/>
  <c r="AV37" i="25"/>
  <c r="AV35" i="25"/>
  <c r="AO38" i="25"/>
  <c r="AO36" i="25"/>
  <c r="AO34" i="25"/>
  <c r="AO32" i="25"/>
  <c r="AO37" i="25"/>
  <c r="AO35" i="25"/>
  <c r="AO33" i="25"/>
  <c r="AS38" i="25"/>
  <c r="AS36" i="25"/>
  <c r="AS34" i="25"/>
  <c r="AS32" i="25"/>
  <c r="AS37" i="25"/>
  <c r="AS35" i="25"/>
  <c r="AS33" i="25"/>
  <c r="AW38" i="25"/>
  <c r="AW36" i="25"/>
  <c r="AW34" i="25"/>
  <c r="AW32" i="25"/>
  <c r="AW37" i="25"/>
  <c r="AW35" i="25"/>
  <c r="AW33" i="25"/>
  <c r="BA38" i="25"/>
  <c r="BA36" i="25"/>
  <c r="BA34" i="25"/>
  <c r="BA37" i="25"/>
  <c r="BA35" i="25"/>
  <c r="BA33" i="25"/>
  <c r="BA32" i="25"/>
  <c r="AL32" i="25"/>
  <c r="AL38" i="25"/>
  <c r="AL37" i="25"/>
  <c r="AL35" i="25"/>
  <c r="AL36" i="25"/>
  <c r="AL34" i="25"/>
  <c r="AP34" i="25"/>
  <c r="AP37" i="25"/>
  <c r="AP35" i="25"/>
  <c r="AP33" i="25"/>
  <c r="AP38" i="25"/>
  <c r="AP32" i="25"/>
  <c r="AP36" i="25"/>
  <c r="AT38" i="25"/>
  <c r="AT36" i="25"/>
  <c r="AT37" i="25"/>
  <c r="AT35" i="25"/>
  <c r="AT33" i="25"/>
  <c r="AT32" i="25"/>
  <c r="AT34" i="25"/>
  <c r="AX38" i="25"/>
  <c r="AX34" i="25"/>
  <c r="AX37" i="25"/>
  <c r="AX35" i="25"/>
  <c r="AX33" i="25"/>
  <c r="AX32" i="25"/>
  <c r="AX36" i="25"/>
  <c r="BB32" i="25"/>
  <c r="BB36" i="25"/>
  <c r="BB37" i="25"/>
  <c r="BB35" i="25"/>
  <c r="BB33" i="25"/>
  <c r="BB38" i="25"/>
  <c r="BB34" i="25"/>
  <c r="CE9" i="25"/>
  <c r="BI9" i="25"/>
  <c r="AM9" i="25"/>
  <c r="C67" i="81"/>
  <c r="C68" i="81" s="1"/>
  <c r="D46" i="81"/>
  <c r="Q59" i="81"/>
  <c r="T56" i="81"/>
  <c r="T55" i="81"/>
  <c r="D49" i="81"/>
  <c r="C49" i="81"/>
  <c r="D48" i="81"/>
  <c r="C48" i="81"/>
  <c r="D47" i="81"/>
  <c r="C47" i="81"/>
  <c r="C46" i="81"/>
  <c r="C45" i="81"/>
  <c r="K16" i="81"/>
  <c r="K15" i="81"/>
  <c r="K14" i="81"/>
  <c r="K13" i="81"/>
  <c r="K12" i="81"/>
  <c r="H12" i="81"/>
  <c r="B12" i="81"/>
  <c r="B13" i="81" s="1"/>
  <c r="B11" i="81"/>
  <c r="B3" i="81"/>
  <c r="C52" i="81" s="1"/>
  <c r="B9" i="81" s="1"/>
  <c r="B14" i="81" l="1"/>
  <c r="B15" i="81" s="1"/>
  <c r="B16" i="81" s="1"/>
  <c r="B17" i="81" s="1"/>
  <c r="C69" i="81"/>
  <c r="C70" i="81" l="1"/>
  <c r="D17" i="81"/>
  <c r="B18" i="81"/>
  <c r="B19" i="81" l="1"/>
  <c r="C71" i="81"/>
  <c r="C72" i="81" l="1"/>
  <c r="B20" i="81"/>
  <c r="B21" i="81" l="1"/>
  <c r="C73" i="81"/>
  <c r="C74" i="81" l="1"/>
  <c r="B22" i="81"/>
  <c r="B23" i="81" l="1"/>
  <c r="F66" i="81"/>
  <c r="F67" i="81" l="1"/>
  <c r="B24" i="81"/>
  <c r="B25" i="81" l="1"/>
  <c r="F68" i="81"/>
  <c r="F69" i="81" l="1"/>
  <c r="B26" i="81"/>
  <c r="B27" i="81" l="1"/>
  <c r="F70" i="81"/>
  <c r="F71" i="81" l="1"/>
  <c r="B28" i="81"/>
  <c r="B29" i="81" l="1"/>
  <c r="F72" i="81"/>
  <c r="F73" i="81" l="1"/>
  <c r="B30" i="81"/>
  <c r="B31" i="81" l="1"/>
  <c r="F74" i="81"/>
  <c r="I66" i="81" l="1"/>
  <c r="B32" i="81"/>
  <c r="B33" i="81" l="1"/>
  <c r="B34" i="81" s="1"/>
  <c r="B35" i="81" s="1"/>
  <c r="B36" i="81" s="1"/>
  <c r="B37" i="81" s="1"/>
  <c r="I67" i="81"/>
  <c r="I68" i="81" l="1"/>
  <c r="I69" i="81" l="1"/>
  <c r="I70" i="81" l="1"/>
  <c r="E33" i="81" l="1"/>
  <c r="I71" i="81"/>
  <c r="I72" i="81" l="1"/>
  <c r="E34" i="81"/>
  <c r="E35" i="81" l="1"/>
  <c r="I73" i="81"/>
  <c r="I74" i="81" l="1"/>
  <c r="E36" i="81"/>
  <c r="E37" i="81" s="1"/>
  <c r="D18" i="81"/>
  <c r="H13" i="81"/>
  <c r="H14" i="81" s="1"/>
  <c r="H15" i="81" s="1"/>
  <c r="H16" i="81" s="1"/>
  <c r="D19" i="81" l="1"/>
  <c r="D20" i="81" l="1"/>
  <c r="D21" i="81" l="1"/>
  <c r="D22" i="81" l="1"/>
  <c r="D23" i="81" l="1"/>
  <c r="D24" i="81" l="1"/>
  <c r="D25" i="81" l="1"/>
  <c r="D26" i="81" l="1"/>
  <c r="F17" i="81" l="1"/>
  <c r="D27" i="81"/>
  <c r="K17" i="81" l="1"/>
  <c r="G17" i="81"/>
  <c r="I17" i="81" s="1"/>
  <c r="J17" i="81" s="1"/>
  <c r="F18" i="81"/>
  <c r="D28" i="81"/>
  <c r="F19" i="81" l="1"/>
  <c r="K18" i="81"/>
  <c r="G18" i="81"/>
  <c r="I18" i="81" s="1"/>
  <c r="J18" i="81" s="1"/>
  <c r="D29" i="81"/>
  <c r="F20" i="81" l="1"/>
  <c r="K19" i="81"/>
  <c r="G19" i="81"/>
  <c r="I19" i="81" s="1"/>
  <c r="J19" i="81" s="1"/>
  <c r="D30" i="81"/>
  <c r="F21" i="81" l="1"/>
  <c r="K20" i="81"/>
  <c r="G20" i="81"/>
  <c r="I20" i="81" s="1"/>
  <c r="J20" i="81" s="1"/>
  <c r="D31" i="81"/>
  <c r="F22" i="81" l="1"/>
  <c r="K21" i="81"/>
  <c r="G21" i="81"/>
  <c r="I21" i="81" s="1"/>
  <c r="J21" i="81" s="1"/>
  <c r="D32" i="81"/>
  <c r="F23" i="81" l="1"/>
  <c r="G22" i="81"/>
  <c r="I22" i="81" s="1"/>
  <c r="J22" i="81" s="1"/>
  <c r="K22" i="81"/>
  <c r="D33" i="81"/>
  <c r="F24" i="81" l="1"/>
  <c r="K23" i="81"/>
  <c r="G23" i="81"/>
  <c r="I23" i="81" s="1"/>
  <c r="J23" i="81" s="1"/>
  <c r="D34" i="81"/>
  <c r="F25" i="81" l="1"/>
  <c r="K24" i="81"/>
  <c r="G24" i="81"/>
  <c r="I24" i="81" s="1"/>
  <c r="J24" i="81" s="1"/>
  <c r="D35" i="81"/>
  <c r="F26" i="81" l="1"/>
  <c r="K25" i="81"/>
  <c r="G25" i="81"/>
  <c r="I25" i="81" s="1"/>
  <c r="J25" i="81" s="1"/>
  <c r="D36" i="81"/>
  <c r="F27" i="81" l="1"/>
  <c r="G26" i="81"/>
  <c r="I26" i="81" s="1"/>
  <c r="J26" i="81" s="1"/>
  <c r="K26" i="81"/>
  <c r="D37" i="81"/>
  <c r="F28" i="81" l="1"/>
  <c r="K27" i="81"/>
  <c r="G27" i="81"/>
  <c r="I27" i="81" s="1"/>
  <c r="J27" i="81" s="1"/>
  <c r="F29" i="81" l="1"/>
  <c r="K28" i="81"/>
  <c r="G28" i="81"/>
  <c r="I28" i="81" s="1"/>
  <c r="J28" i="81" s="1"/>
  <c r="F30" i="81" l="1"/>
  <c r="K29" i="81"/>
  <c r="G29" i="81"/>
  <c r="I29" i="81" s="1"/>
  <c r="J29" i="81" s="1"/>
  <c r="F31" i="81" l="1"/>
  <c r="K30" i="81"/>
  <c r="G30" i="81"/>
  <c r="I30" i="81" s="1"/>
  <c r="J30" i="81" s="1"/>
  <c r="F32" i="81" l="1"/>
  <c r="K31" i="81"/>
  <c r="G31" i="81"/>
  <c r="I31" i="81" s="1"/>
  <c r="J31" i="81" s="1"/>
  <c r="F33" i="81" l="1"/>
  <c r="K32" i="81"/>
  <c r="G32" i="81"/>
  <c r="I32" i="81" s="1"/>
  <c r="J32" i="81" s="1"/>
  <c r="F34" i="81" l="1"/>
  <c r="K33" i="81"/>
  <c r="G33" i="81"/>
  <c r="I33" i="81" s="1"/>
  <c r="J33" i="81" s="1"/>
  <c r="F35" i="81" l="1"/>
  <c r="K34" i="81"/>
  <c r="G34" i="81"/>
  <c r="I34" i="81" s="1"/>
  <c r="J34" i="81" s="1"/>
  <c r="F36" i="81" l="1"/>
  <c r="K35" i="81"/>
  <c r="G35" i="81"/>
  <c r="I35" i="81" s="1"/>
  <c r="J35" i="81" s="1"/>
  <c r="F37" i="81" l="1"/>
  <c r="K36" i="81"/>
  <c r="G36" i="81"/>
  <c r="I36" i="81" s="1"/>
  <c r="J36" i="81" s="1"/>
  <c r="K37" i="81" l="1"/>
  <c r="G37" i="81"/>
  <c r="I37" i="81" s="1"/>
  <c r="J37" i="81" s="1"/>
  <c r="A9" i="31" l="1"/>
  <c r="A50" i="25" s="1"/>
  <c r="A45" i="25"/>
  <c r="B51" i="25" l="1"/>
  <c r="K25" i="79" l="1"/>
  <c r="K24" i="79"/>
  <c r="K23" i="79"/>
  <c r="K22" i="79"/>
  <c r="K21" i="79"/>
  <c r="K20" i="79"/>
  <c r="K19" i="79"/>
  <c r="K18" i="79"/>
  <c r="K17" i="79"/>
  <c r="K16" i="79"/>
  <c r="K15" i="79"/>
  <c r="K14" i="79"/>
  <c r="K13" i="79"/>
  <c r="K12" i="79"/>
  <c r="K23" i="75"/>
  <c r="K22" i="75"/>
  <c r="K21" i="75"/>
  <c r="K20" i="75"/>
  <c r="K19" i="75"/>
  <c r="K18" i="75"/>
  <c r="K17" i="75"/>
  <c r="K16" i="75"/>
  <c r="K15" i="75"/>
  <c r="K14" i="75"/>
  <c r="K13" i="75"/>
  <c r="K12" i="75"/>
  <c r="K22" i="76"/>
  <c r="K21" i="76"/>
  <c r="K20" i="76"/>
  <c r="K19" i="76"/>
  <c r="K18" i="76"/>
  <c r="K17" i="76"/>
  <c r="K16" i="76"/>
  <c r="K15" i="76"/>
  <c r="K14" i="76"/>
  <c r="K13" i="76"/>
  <c r="K12" i="76"/>
  <c r="L15" i="68"/>
  <c r="L17" i="43"/>
  <c r="L16" i="43"/>
  <c r="L15" i="43"/>
  <c r="L14" i="43"/>
  <c r="L13" i="43"/>
  <c r="L12" i="43"/>
  <c r="D48" i="43" l="1"/>
  <c r="C48" i="67"/>
  <c r="D48" i="67"/>
  <c r="D48" i="80"/>
  <c r="D51" i="70"/>
  <c r="D48" i="71"/>
  <c r="D48" i="78"/>
  <c r="D48" i="72"/>
  <c r="D48" i="73"/>
  <c r="D48" i="76"/>
  <c r="D48" i="75"/>
  <c r="D48" i="79"/>
  <c r="AA31" i="47"/>
  <c r="AF31" i="47"/>
  <c r="AF32" i="47" s="1"/>
  <c r="AK31" i="47"/>
  <c r="AP31" i="47"/>
  <c r="AU31" i="47"/>
  <c r="AZ31" i="47"/>
  <c r="AZ32" i="47" s="1"/>
  <c r="BE31" i="47"/>
  <c r="AA32" i="47"/>
  <c r="AK32" i="47"/>
  <c r="AP32" i="47"/>
  <c r="AU32" i="47"/>
  <c r="BE32" i="47"/>
  <c r="B60" i="72" l="1"/>
  <c r="C60" i="72"/>
  <c r="F18" i="72" s="1"/>
  <c r="BF10" i="47" l="1"/>
  <c r="B60" i="79" l="1"/>
  <c r="B60" i="75"/>
  <c r="B60" i="76"/>
  <c r="B60" i="73"/>
  <c r="B60" i="78"/>
  <c r="B60" i="71"/>
  <c r="B63" i="70"/>
  <c r="B60" i="80"/>
  <c r="B60" i="67"/>
  <c r="B60" i="43"/>
  <c r="A7" i="31" l="1"/>
  <c r="BY9" i="25" l="1"/>
  <c r="BY8" i="25"/>
  <c r="BC9" i="25"/>
  <c r="BC8" i="25"/>
  <c r="B38" i="28" l="1"/>
  <c r="B37" i="68"/>
  <c r="B38" i="68" l="1"/>
  <c r="BX9" i="25"/>
  <c r="BW9" i="25"/>
  <c r="BV9" i="25"/>
  <c r="BU9" i="25"/>
  <c r="BT9" i="25"/>
  <c r="BS9" i="25"/>
  <c r="BR9" i="25"/>
  <c r="BQ9" i="25"/>
  <c r="BP9" i="25"/>
  <c r="BO9" i="25"/>
  <c r="BN9" i="25"/>
  <c r="BM9" i="25"/>
  <c r="BL9" i="25"/>
  <c r="BX8" i="25"/>
  <c r="BW8" i="25"/>
  <c r="BV8" i="25"/>
  <c r="BU8" i="25"/>
  <c r="BT8" i="25"/>
  <c r="BS8" i="25"/>
  <c r="BR8" i="25"/>
  <c r="BQ8" i="25"/>
  <c r="BP8" i="25"/>
  <c r="BO8" i="25"/>
  <c r="BN8" i="25"/>
  <c r="BM8" i="25"/>
  <c r="BL8" i="25"/>
  <c r="BK8" i="25"/>
  <c r="BK9" i="25"/>
  <c r="BJ9" i="25"/>
  <c r="BH9" i="25"/>
  <c r="BB8" i="25"/>
  <c r="BA8" i="25"/>
  <c r="AZ8" i="25"/>
  <c r="AY8" i="25"/>
  <c r="AX8" i="25"/>
  <c r="AW8" i="25"/>
  <c r="AV8" i="25"/>
  <c r="AU8" i="25"/>
  <c r="AT8" i="25"/>
  <c r="AS8" i="25"/>
  <c r="AR8" i="25"/>
  <c r="AQ8" i="25"/>
  <c r="AP8" i="25"/>
  <c r="AO8" i="25"/>
  <c r="AN8" i="25"/>
  <c r="AL8" i="25"/>
  <c r="B39" i="68" l="1"/>
  <c r="B40" i="68" l="1"/>
  <c r="AZ9" i="47" l="1"/>
  <c r="BE9" i="47"/>
  <c r="BH10" i="47"/>
  <c r="BB39" i="47"/>
  <c r="BG39" i="47"/>
  <c r="BF11" i="47" s="1"/>
  <c r="C45" i="47"/>
  <c r="C46" i="47" s="1"/>
  <c r="C47" i="47" s="1"/>
  <c r="C48" i="47" s="1"/>
  <c r="C49" i="47" s="1"/>
  <c r="C50" i="47" s="1"/>
  <c r="C51" i="47" s="1"/>
  <c r="C52" i="47" s="1"/>
  <c r="AU10" i="47"/>
  <c r="AU11" i="47" s="1"/>
  <c r="AU12" i="47" s="1"/>
  <c r="AU13" i="47" s="1"/>
  <c r="AU14" i="47" s="1"/>
  <c r="AU15" i="47" s="1"/>
  <c r="AU16" i="47" s="1"/>
  <c r="AU17" i="47" s="1"/>
  <c r="AU18" i="47" s="1"/>
  <c r="AU19" i="47" s="1"/>
  <c r="AU20" i="47" s="1"/>
  <c r="AU21" i="47" s="1"/>
  <c r="AU22" i="47" s="1"/>
  <c r="AU23" i="47" s="1"/>
  <c r="AU24" i="47" s="1"/>
  <c r="AU25" i="47" s="1"/>
  <c r="AU26" i="47" s="1"/>
  <c r="AU27" i="47" s="1"/>
  <c r="AU28" i="47" s="1"/>
  <c r="AU29" i="47" s="1"/>
  <c r="AU30" i="47" s="1"/>
  <c r="AU9" i="47"/>
  <c r="AP10" i="47"/>
  <c r="AP11" i="47" s="1"/>
  <c r="AP12" i="47" s="1"/>
  <c r="AP13" i="47" s="1"/>
  <c r="AP14" i="47" s="1"/>
  <c r="AP15" i="47" s="1"/>
  <c r="AP16" i="47" s="1"/>
  <c r="AP17" i="47" s="1"/>
  <c r="AP18" i="47" s="1"/>
  <c r="AP19" i="47" s="1"/>
  <c r="AP20" i="47" s="1"/>
  <c r="AP21" i="47" s="1"/>
  <c r="AP22" i="47" s="1"/>
  <c r="AP23" i="47" s="1"/>
  <c r="AP24" i="47" s="1"/>
  <c r="AP25" i="47" s="1"/>
  <c r="AP26" i="47" s="1"/>
  <c r="AP27" i="47" s="1"/>
  <c r="AP28" i="47" s="1"/>
  <c r="AP29" i="47" s="1"/>
  <c r="AP30" i="47" s="1"/>
  <c r="AP9" i="47"/>
  <c r="L11" i="47"/>
  <c r="L12" i="47" s="1"/>
  <c r="L13" i="47" s="1"/>
  <c r="L14" i="47" s="1"/>
  <c r="L15" i="47" s="1"/>
  <c r="L16" i="47" s="1"/>
  <c r="L17" i="47" s="1"/>
  <c r="L18" i="47" s="1"/>
  <c r="L19" i="47" s="1"/>
  <c r="L20" i="47" s="1"/>
  <c r="L21" i="47" s="1"/>
  <c r="L22" i="47" s="1"/>
  <c r="L23" i="47" s="1"/>
  <c r="L24" i="47" s="1"/>
  <c r="L25" i="47" s="1"/>
  <c r="L26" i="47" s="1"/>
  <c r="L27" i="47" s="1"/>
  <c r="L28" i="47" s="1"/>
  <c r="L29" i="47" s="1"/>
  <c r="L30" i="47" s="1"/>
  <c r="L31" i="47" s="1"/>
  <c r="L32" i="47" s="1"/>
  <c r="L9" i="47"/>
  <c r="AK9" i="47"/>
  <c r="AK10" i="47"/>
  <c r="AK11" i="47" s="1"/>
  <c r="AK12" i="47" s="1"/>
  <c r="AK13" i="47" s="1"/>
  <c r="AK14" i="47" s="1"/>
  <c r="AK15" i="47" s="1"/>
  <c r="AK16" i="47" s="1"/>
  <c r="AK17" i="47" s="1"/>
  <c r="AK18" i="47" s="1"/>
  <c r="AK19" i="47" s="1"/>
  <c r="AK20" i="47" s="1"/>
  <c r="AK21" i="47" s="1"/>
  <c r="AK22" i="47" s="1"/>
  <c r="AK23" i="47" s="1"/>
  <c r="AK24" i="47" s="1"/>
  <c r="AK25" i="47" s="1"/>
  <c r="AK26" i="47" s="1"/>
  <c r="AK27" i="47" s="1"/>
  <c r="AK28" i="47" s="1"/>
  <c r="AK29" i="47" s="1"/>
  <c r="AK30" i="47" s="1"/>
  <c r="AL17" i="47" l="1"/>
  <c r="AL13" i="47"/>
  <c r="AL16" i="47"/>
  <c r="AL12" i="47"/>
  <c r="AL19" i="47"/>
  <c r="AL15" i="47"/>
  <c r="AL11" i="47"/>
  <c r="AL18" i="47"/>
  <c r="AL14" i="47"/>
  <c r="AL10" i="47"/>
  <c r="AQ21" i="47"/>
  <c r="AQ17" i="47"/>
  <c r="AQ13" i="47"/>
  <c r="AQ20" i="47"/>
  <c r="AQ16" i="47"/>
  <c r="AQ12" i="47"/>
  <c r="AQ23" i="47"/>
  <c r="AQ19" i="47"/>
  <c r="AQ15" i="47"/>
  <c r="AQ11" i="47"/>
  <c r="AQ22" i="47"/>
  <c r="AQ18" i="47"/>
  <c r="AQ14" i="47"/>
  <c r="AQ10" i="47"/>
  <c r="AS10" i="47" s="1"/>
  <c r="BA13" i="47"/>
  <c r="BA16" i="47"/>
  <c r="BA12" i="47"/>
  <c r="BA15" i="47"/>
  <c r="BA11" i="47"/>
  <c r="BA14" i="47"/>
  <c r="BA10" i="47"/>
  <c r="BC10" i="47" s="1"/>
  <c r="M20" i="47"/>
  <c r="M16" i="47"/>
  <c r="M12" i="47"/>
  <c r="M19" i="47"/>
  <c r="M15" i="47"/>
  <c r="M11" i="47"/>
  <c r="M22" i="47"/>
  <c r="M18" i="47"/>
  <c r="M14" i="47"/>
  <c r="M10" i="47"/>
  <c r="O10" i="47" s="1"/>
  <c r="M21" i="47"/>
  <c r="M17" i="47"/>
  <c r="M13" i="47"/>
  <c r="AV21" i="47"/>
  <c r="AV17" i="47"/>
  <c r="AV13" i="47"/>
  <c r="AV20" i="47"/>
  <c r="AV16" i="47"/>
  <c r="AV12" i="47"/>
  <c r="AV23" i="47"/>
  <c r="AV19" i="47"/>
  <c r="AV15" i="47"/>
  <c r="AV11" i="47"/>
  <c r="AV22" i="47"/>
  <c r="AV18" i="47"/>
  <c r="AV14" i="47"/>
  <c r="AV10" i="47"/>
  <c r="AX10" i="47" s="1"/>
  <c r="AW39" i="47"/>
  <c r="AV24" i="47" s="1"/>
  <c r="AR39" i="47"/>
  <c r="AQ24" i="47" s="1"/>
  <c r="N39" i="47"/>
  <c r="M23" i="47" s="1"/>
  <c r="AM39" i="47"/>
  <c r="AN10" i="47" l="1"/>
  <c r="AL20" i="47"/>
  <c r="V10" i="47"/>
  <c r="AZ10" i="47" s="1"/>
  <c r="AZ11" i="47" s="1"/>
  <c r="AZ12" i="47" s="1"/>
  <c r="AZ13" i="47" s="1"/>
  <c r="AZ14" i="47" s="1"/>
  <c r="AZ15" i="47" s="1"/>
  <c r="AZ16" i="47" s="1"/>
  <c r="AZ17" i="47" s="1"/>
  <c r="AZ18" i="47" s="1"/>
  <c r="AZ19" i="47" s="1"/>
  <c r="AZ20" i="47" s="1"/>
  <c r="AZ21" i="47" s="1"/>
  <c r="AZ22" i="47" s="1"/>
  <c r="AZ23" i="47" s="1"/>
  <c r="AZ24" i="47" s="1"/>
  <c r="AZ25" i="47" s="1"/>
  <c r="AZ26" i="47" s="1"/>
  <c r="AZ27" i="47" s="1"/>
  <c r="AZ28" i="47" s="1"/>
  <c r="AZ29" i="47" s="1"/>
  <c r="AZ30" i="47" s="1"/>
  <c r="Q10" i="47"/>
  <c r="AF10" i="47"/>
  <c r="AA10" i="47"/>
  <c r="BE10" i="47" s="1"/>
  <c r="BE11" i="47" s="1"/>
  <c r="BE12" i="47" s="1"/>
  <c r="BE13" i="47" s="1"/>
  <c r="BE14" i="47" s="1"/>
  <c r="BE15" i="47" s="1"/>
  <c r="BE16" i="47" s="1"/>
  <c r="BE17" i="47" s="1"/>
  <c r="BE18" i="47" s="1"/>
  <c r="BE19" i="47" s="1"/>
  <c r="BE20" i="47" s="1"/>
  <c r="BE21" i="47" s="1"/>
  <c r="BE22" i="47" s="1"/>
  <c r="BE23" i="47" s="1"/>
  <c r="BE24" i="47" s="1"/>
  <c r="BE25" i="47" s="1"/>
  <c r="BE26" i="47" s="1"/>
  <c r="BE27" i="47" s="1"/>
  <c r="BE28" i="47" s="1"/>
  <c r="BE29" i="47" s="1"/>
  <c r="BE30" i="47" s="1"/>
  <c r="G11" i="47"/>
  <c r="G12" i="47" s="1"/>
  <c r="G13" i="47" s="1"/>
  <c r="G14" i="47" s="1"/>
  <c r="G15" i="47" s="1"/>
  <c r="G16" i="47" s="1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0" i="47" s="1"/>
  <c r="G31" i="47" s="1"/>
  <c r="G32" i="47" s="1"/>
  <c r="G9" i="47"/>
  <c r="V9" i="47"/>
  <c r="Q9" i="47"/>
  <c r="B9" i="47"/>
  <c r="C10" i="47" l="1"/>
  <c r="R10" i="47"/>
  <c r="W10" i="47"/>
  <c r="Y10" i="47" s="1"/>
  <c r="AG13" i="47"/>
  <c r="AG16" i="47"/>
  <c r="AG12" i="47"/>
  <c r="AG15" i="47"/>
  <c r="AG11" i="47"/>
  <c r="AG14" i="47"/>
  <c r="AG10" i="47"/>
  <c r="H16" i="47"/>
  <c r="H12" i="47"/>
  <c r="H15" i="47"/>
  <c r="H11" i="47"/>
  <c r="H14" i="47"/>
  <c r="H10" i="47"/>
  <c r="J10" i="47" s="1"/>
  <c r="H13" i="47"/>
  <c r="X39" i="47"/>
  <c r="W11" i="47" s="1"/>
  <c r="AH39" i="47"/>
  <c r="AG17" i="47" s="1"/>
  <c r="AF11" i="47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S39" i="47"/>
  <c r="R11" i="47" s="1"/>
  <c r="AC39" i="47"/>
  <c r="AB10" i="47" s="1"/>
  <c r="I39" i="47"/>
  <c r="H17" i="47" s="1"/>
  <c r="V11" i="47"/>
  <c r="V12" i="47" s="1"/>
  <c r="V13" i="47" s="1"/>
  <c r="V14" i="47" s="1"/>
  <c r="V15" i="47" s="1"/>
  <c r="V16" i="47" s="1"/>
  <c r="V17" i="47" s="1"/>
  <c r="V18" i="47" s="1"/>
  <c r="V19" i="47" s="1"/>
  <c r="V20" i="47" s="1"/>
  <c r="V21" i="47" s="1"/>
  <c r="V22" i="47" s="1"/>
  <c r="V23" i="47" s="1"/>
  <c r="V24" i="47" s="1"/>
  <c r="V25" i="47" s="1"/>
  <c r="V26" i="47" s="1"/>
  <c r="V27" i="47" s="1"/>
  <c r="V28" i="47" s="1"/>
  <c r="V29" i="47" s="1"/>
  <c r="V30" i="47" s="1"/>
  <c r="V31" i="47" s="1"/>
  <c r="V32" i="47" s="1"/>
  <c r="D39" i="47"/>
  <c r="C11" i="47" s="1"/>
  <c r="AI10" i="47" l="1"/>
  <c r="C60" i="75"/>
  <c r="F24" i="75" s="1"/>
  <c r="C63" i="70"/>
  <c r="F18" i="70" s="1"/>
  <c r="C60" i="71"/>
  <c r="F18" i="71" s="1"/>
  <c r="C60" i="80"/>
  <c r="F24" i="80" s="1"/>
  <c r="C60" i="78"/>
  <c r="F23" i="78" s="1"/>
  <c r="C60" i="79"/>
  <c r="C60" i="76"/>
  <c r="C60" i="43"/>
  <c r="F18" i="43" s="1"/>
  <c r="C60" i="73"/>
  <c r="F18" i="73" s="1"/>
  <c r="C60" i="67"/>
  <c r="AA11" i="47"/>
  <c r="AA12" i="47" s="1"/>
  <c r="AA13" i="47" s="1"/>
  <c r="AA14" i="47" s="1"/>
  <c r="AA15" i="47" s="1"/>
  <c r="AA16" i="47" s="1"/>
  <c r="AA17" i="47" s="1"/>
  <c r="AA18" i="47" s="1"/>
  <c r="AA19" i="47" s="1"/>
  <c r="AA20" i="47" s="1"/>
  <c r="AA21" i="47" s="1"/>
  <c r="AA22" i="47" s="1"/>
  <c r="AA23" i="47" s="1"/>
  <c r="AA24" i="47" s="1"/>
  <c r="AA25" i="47" s="1"/>
  <c r="AA26" i="47" s="1"/>
  <c r="AA27" i="47" s="1"/>
  <c r="AA28" i="47" s="1"/>
  <c r="AA29" i="47" s="1"/>
  <c r="AA30" i="47" s="1"/>
  <c r="AD10" i="47"/>
  <c r="T10" i="47"/>
  <c r="C67" i="80"/>
  <c r="B3" i="80"/>
  <c r="C52" i="80" s="1"/>
  <c r="B9" i="80" s="1"/>
  <c r="H12" i="80"/>
  <c r="T57" i="80"/>
  <c r="Q57" i="80"/>
  <c r="T56" i="80"/>
  <c r="E12" i="80"/>
  <c r="K12" i="80" s="1"/>
  <c r="T55" i="80"/>
  <c r="D49" i="80"/>
  <c r="C49" i="80"/>
  <c r="C48" i="80"/>
  <c r="C47" i="80"/>
  <c r="C46" i="80"/>
  <c r="C45" i="80"/>
  <c r="D47" i="80" l="1"/>
  <c r="C68" i="80"/>
  <c r="Q11" i="47"/>
  <c r="Q12" i="47" s="1"/>
  <c r="Q13" i="47" s="1"/>
  <c r="Q14" i="47" s="1"/>
  <c r="Q15" i="47" s="1"/>
  <c r="Q16" i="47" s="1"/>
  <c r="Q17" i="47" s="1"/>
  <c r="Q18" i="47" s="1"/>
  <c r="Q19" i="47" s="1"/>
  <c r="Q20" i="47" s="1"/>
  <c r="Q21" i="47" s="1"/>
  <c r="Q22" i="47" s="1"/>
  <c r="Q23" i="47" s="1"/>
  <c r="Q24" i="47" s="1"/>
  <c r="Q25" i="47" s="1"/>
  <c r="Q26" i="47" s="1"/>
  <c r="Q27" i="47" s="1"/>
  <c r="Q28" i="47" s="1"/>
  <c r="Q29" i="47" s="1"/>
  <c r="Q30" i="47" s="1"/>
  <c r="Q31" i="47" s="1"/>
  <c r="Q32" i="47" s="1"/>
  <c r="B13" i="80"/>
  <c r="C67" i="79"/>
  <c r="T59" i="79"/>
  <c r="Q59" i="79"/>
  <c r="T58" i="79"/>
  <c r="H12" i="79"/>
  <c r="T56" i="79"/>
  <c r="T55" i="79"/>
  <c r="D49" i="79"/>
  <c r="C49" i="79"/>
  <c r="C48" i="79"/>
  <c r="D47" i="79"/>
  <c r="C47" i="79"/>
  <c r="C46" i="79"/>
  <c r="C45" i="79"/>
  <c r="B11" i="79"/>
  <c r="B12" i="79" s="1"/>
  <c r="B13" i="79" s="1"/>
  <c r="B14" i="79" s="1"/>
  <c r="B15" i="79" s="1"/>
  <c r="B16" i="79" s="1"/>
  <c r="B17" i="79" s="1"/>
  <c r="B18" i="79" s="1"/>
  <c r="B3" i="79"/>
  <c r="C52" i="79" s="1"/>
  <c r="B9" i="79" s="1"/>
  <c r="C69" i="80" l="1"/>
  <c r="B14" i="80"/>
  <c r="B15" i="80" s="1"/>
  <c r="B16" i="80" s="1"/>
  <c r="B17" i="80" s="1"/>
  <c r="B18" i="80" s="1"/>
  <c r="B19" i="79"/>
  <c r="C68" i="79"/>
  <c r="C70" i="80" l="1"/>
  <c r="B19" i="80"/>
  <c r="C69" i="79"/>
  <c r="B20" i="79"/>
  <c r="C71" i="80" l="1"/>
  <c r="B20" i="80"/>
  <c r="B21" i="79"/>
  <c r="C70" i="79"/>
  <c r="C72" i="80" l="1"/>
  <c r="B21" i="80"/>
  <c r="C71" i="79"/>
  <c r="B22" i="79"/>
  <c r="C73" i="80" l="1"/>
  <c r="B22" i="80"/>
  <c r="C72" i="79"/>
  <c r="B23" i="79"/>
  <c r="C74" i="80" l="1"/>
  <c r="B23" i="80"/>
  <c r="B24" i="79"/>
  <c r="C73" i="79"/>
  <c r="F66" i="80" l="1"/>
  <c r="B24" i="80"/>
  <c r="C74" i="79"/>
  <c r="B25" i="79"/>
  <c r="F67" i="80" l="1"/>
  <c r="B25" i="80"/>
  <c r="F66" i="79"/>
  <c r="B26" i="79"/>
  <c r="F68" i="80" l="1"/>
  <c r="B26" i="80"/>
  <c r="F67" i="79"/>
  <c r="B27" i="79"/>
  <c r="F69" i="80" l="1"/>
  <c r="B27" i="80"/>
  <c r="B28" i="79"/>
  <c r="F68" i="79"/>
  <c r="F70" i="80" l="1"/>
  <c r="B28" i="80"/>
  <c r="B29" i="79"/>
  <c r="F69" i="79"/>
  <c r="F71" i="80" l="1"/>
  <c r="B29" i="80"/>
  <c r="B30" i="79"/>
  <c r="F70" i="79"/>
  <c r="F72" i="80" l="1"/>
  <c r="B30" i="80"/>
  <c r="F71" i="79"/>
  <c r="B31" i="79"/>
  <c r="F73" i="80" l="1"/>
  <c r="B31" i="80"/>
  <c r="B32" i="79"/>
  <c r="F72" i="79"/>
  <c r="B33" i="79" l="1"/>
  <c r="F74" i="80"/>
  <c r="B32" i="80"/>
  <c r="F73" i="79"/>
  <c r="B34" i="79" l="1"/>
  <c r="B33" i="80"/>
  <c r="B34" i="80" s="1"/>
  <c r="B35" i="80" s="1"/>
  <c r="B36" i="80" s="1"/>
  <c r="B37" i="80" s="1"/>
  <c r="I66" i="80"/>
  <c r="F74" i="79"/>
  <c r="B35" i="79" l="1"/>
  <c r="I67" i="80"/>
  <c r="I66" i="79"/>
  <c r="B36" i="79" l="1"/>
  <c r="I68" i="80"/>
  <c r="I67" i="79"/>
  <c r="B37" i="79" l="1"/>
  <c r="I69" i="80"/>
  <c r="I68" i="79"/>
  <c r="I70" i="80" l="1"/>
  <c r="I69" i="79"/>
  <c r="I71" i="80" l="1"/>
  <c r="I70" i="79"/>
  <c r="I72" i="80" l="1"/>
  <c r="E33" i="79"/>
  <c r="I71" i="79"/>
  <c r="I73" i="80" l="1"/>
  <c r="I72" i="79"/>
  <c r="E34" i="79"/>
  <c r="I74" i="80" l="1"/>
  <c r="E35" i="79"/>
  <c r="I73" i="79"/>
  <c r="F25" i="80" l="1"/>
  <c r="F26" i="80" s="1"/>
  <c r="F27" i="80" s="1"/>
  <c r="F28" i="80" s="1"/>
  <c r="F29" i="80" s="1"/>
  <c r="F30" i="80" s="1"/>
  <c r="F31" i="80" s="1"/>
  <c r="F32" i="80" s="1"/>
  <c r="F33" i="80" s="1"/>
  <c r="F34" i="80" s="1"/>
  <c r="F35" i="80" s="1"/>
  <c r="F36" i="80" s="1"/>
  <c r="F37" i="80" s="1"/>
  <c r="E13" i="80"/>
  <c r="H13" i="80"/>
  <c r="H14" i="80" s="1"/>
  <c r="H15" i="80" s="1"/>
  <c r="H16" i="80" s="1"/>
  <c r="H17" i="80" s="1"/>
  <c r="H18" i="80" s="1"/>
  <c r="H19" i="80" s="1"/>
  <c r="H20" i="80" s="1"/>
  <c r="H21" i="80" s="1"/>
  <c r="H22" i="80" s="1"/>
  <c r="H23" i="80" s="1"/>
  <c r="H24" i="80" s="1"/>
  <c r="H25" i="80" s="1"/>
  <c r="H26" i="80" s="1"/>
  <c r="H27" i="80" s="1"/>
  <c r="H28" i="80" s="1"/>
  <c r="H29" i="80" s="1"/>
  <c r="H30" i="80" s="1"/>
  <c r="H31" i="80" s="1"/>
  <c r="H32" i="80" s="1"/>
  <c r="H33" i="80" s="1"/>
  <c r="H34" i="80" s="1"/>
  <c r="H35" i="80" s="1"/>
  <c r="H36" i="80" s="1"/>
  <c r="I74" i="79"/>
  <c r="E36" i="79"/>
  <c r="H13" i="79" l="1"/>
  <c r="H14" i="79" s="1"/>
  <c r="H15" i="79" s="1"/>
  <c r="H16" i="79" s="1"/>
  <c r="H17" i="79" s="1"/>
  <c r="H18" i="79" s="1"/>
  <c r="H19" i="79" s="1"/>
  <c r="H20" i="79" s="1"/>
  <c r="H21" i="79" s="1"/>
  <c r="H22" i="79" s="1"/>
  <c r="H23" i="79" s="1"/>
  <c r="H24" i="79" s="1"/>
  <c r="H25" i="79" s="1"/>
  <c r="H26" i="79" s="1"/>
  <c r="H27" i="79" s="1"/>
  <c r="H28" i="79" s="1"/>
  <c r="H29" i="79" s="1"/>
  <c r="H30" i="79" s="1"/>
  <c r="H31" i="79" s="1"/>
  <c r="H32" i="79" s="1"/>
  <c r="H33" i="79" s="1"/>
  <c r="H34" i="79" s="1"/>
  <c r="H35" i="79" s="1"/>
  <c r="H36" i="79" s="1"/>
  <c r="H37" i="79" s="1"/>
  <c r="E37" i="79"/>
  <c r="E14" i="80"/>
  <c r="K13" i="80"/>
  <c r="H37" i="80"/>
  <c r="E15" i="80" l="1"/>
  <c r="K14" i="80"/>
  <c r="E16" i="80" l="1"/>
  <c r="K15" i="80"/>
  <c r="D26" i="79"/>
  <c r="D24" i="80"/>
  <c r="E17" i="80" l="1"/>
  <c r="K16" i="80"/>
  <c r="D46" i="80"/>
  <c r="D46" i="79"/>
  <c r="E18" i="80" l="1"/>
  <c r="K17" i="80"/>
  <c r="E19" i="80" l="1"/>
  <c r="K18" i="80"/>
  <c r="E20" i="80" l="1"/>
  <c r="K19" i="80"/>
  <c r="D27" i="79"/>
  <c r="E21" i="80" l="1"/>
  <c r="K20" i="80"/>
  <c r="D28" i="79"/>
  <c r="E22" i="80" l="1"/>
  <c r="K21" i="80"/>
  <c r="D29" i="79"/>
  <c r="E23" i="80" l="1"/>
  <c r="K22" i="80"/>
  <c r="D25" i="80"/>
  <c r="D30" i="79"/>
  <c r="E24" i="80" l="1"/>
  <c r="K23" i="80"/>
  <c r="D26" i="80"/>
  <c r="D31" i="79"/>
  <c r="E25" i="80" l="1"/>
  <c r="K24" i="80"/>
  <c r="G24" i="80"/>
  <c r="I24" i="80" s="1"/>
  <c r="D27" i="80"/>
  <c r="D32" i="79"/>
  <c r="J17" i="77" l="1"/>
  <c r="J24" i="80"/>
  <c r="E26" i="80"/>
  <c r="K25" i="80"/>
  <c r="G25" i="80"/>
  <c r="I25" i="80" s="1"/>
  <c r="D33" i="79"/>
  <c r="D28" i="80"/>
  <c r="E27" i="80" l="1"/>
  <c r="K26" i="80"/>
  <c r="G26" i="80"/>
  <c r="I26" i="80" s="1"/>
  <c r="J18" i="77"/>
  <c r="J25" i="80"/>
  <c r="D34" i="79"/>
  <c r="D29" i="80"/>
  <c r="J19" i="77" l="1"/>
  <c r="J26" i="80"/>
  <c r="E28" i="80"/>
  <c r="K27" i="80"/>
  <c r="G27" i="80"/>
  <c r="I27" i="80" s="1"/>
  <c r="D35" i="79"/>
  <c r="D30" i="80"/>
  <c r="E29" i="80" l="1"/>
  <c r="G28" i="80"/>
  <c r="I28" i="80" s="1"/>
  <c r="K28" i="80"/>
  <c r="J20" i="77"/>
  <c r="J27" i="80"/>
  <c r="D36" i="79"/>
  <c r="D31" i="80"/>
  <c r="J21" i="77" l="1"/>
  <c r="J28" i="80"/>
  <c r="E30" i="80"/>
  <c r="G29" i="80"/>
  <c r="I29" i="80" s="1"/>
  <c r="K29" i="80"/>
  <c r="D37" i="79"/>
  <c r="D32" i="80"/>
  <c r="E31" i="80" l="1"/>
  <c r="G30" i="80"/>
  <c r="I30" i="80" s="1"/>
  <c r="K30" i="80"/>
  <c r="J22" i="77"/>
  <c r="J29" i="80"/>
  <c r="D33" i="80"/>
  <c r="J23" i="77" l="1"/>
  <c r="J30" i="80"/>
  <c r="E32" i="80"/>
  <c r="K31" i="80"/>
  <c r="G31" i="80"/>
  <c r="I31" i="80" s="1"/>
  <c r="D34" i="80"/>
  <c r="J24" i="77" l="1"/>
  <c r="J31" i="80"/>
  <c r="E33" i="80"/>
  <c r="K32" i="80"/>
  <c r="G32" i="80"/>
  <c r="I32" i="80" s="1"/>
  <c r="D35" i="80"/>
  <c r="E34" i="80" l="1"/>
  <c r="G33" i="80"/>
  <c r="I33" i="80" s="1"/>
  <c r="J33" i="80" s="1"/>
  <c r="K33" i="80"/>
  <c r="J25" i="77"/>
  <c r="J32" i="80"/>
  <c r="D36" i="80"/>
  <c r="E35" i="80" l="1"/>
  <c r="K34" i="80"/>
  <c r="G34" i="80"/>
  <c r="I34" i="80" s="1"/>
  <c r="J34" i="80" s="1"/>
  <c r="D37" i="80"/>
  <c r="E36" i="80" l="1"/>
  <c r="K35" i="80"/>
  <c r="G35" i="80"/>
  <c r="I35" i="80" s="1"/>
  <c r="J35" i="80" s="1"/>
  <c r="E37" i="80" l="1"/>
  <c r="G36" i="80"/>
  <c r="I36" i="80" s="1"/>
  <c r="J36" i="80" s="1"/>
  <c r="K36" i="80"/>
  <c r="K37" i="80" l="1"/>
  <c r="G37" i="80"/>
  <c r="I37" i="80" s="1"/>
  <c r="J37" i="80" s="1"/>
  <c r="C67" i="78" l="1"/>
  <c r="D47" i="78"/>
  <c r="T57" i="78"/>
  <c r="Q57" i="78"/>
  <c r="T56" i="78"/>
  <c r="T55" i="78"/>
  <c r="D49" i="78"/>
  <c r="C49" i="78"/>
  <c r="C48" i="78"/>
  <c r="C47" i="78"/>
  <c r="C46" i="78"/>
  <c r="C45" i="78"/>
  <c r="H12" i="78"/>
  <c r="E12" i="78"/>
  <c r="K12" i="78" s="1"/>
  <c r="B11" i="78"/>
  <c r="B12" i="78" s="1"/>
  <c r="B3" i="78" l="1"/>
  <c r="C52" i="78" s="1"/>
  <c r="B9" i="78" s="1"/>
  <c r="D46" i="78"/>
  <c r="C68" i="78"/>
  <c r="B13" i="78"/>
  <c r="C69" i="78" l="1"/>
  <c r="B14" i="78"/>
  <c r="B15" i="78" l="1"/>
  <c r="C70" i="78"/>
  <c r="C71" i="78" l="1"/>
  <c r="B16" i="78"/>
  <c r="B17" i="78" l="1"/>
  <c r="C72" i="78"/>
  <c r="B18" i="78" l="1"/>
  <c r="C73" i="78"/>
  <c r="B19" i="78" l="1"/>
  <c r="C74" i="78"/>
  <c r="F66" i="78" l="1"/>
  <c r="B20" i="78"/>
  <c r="F67" i="78" l="1"/>
  <c r="B21" i="78"/>
  <c r="F68" i="78" l="1"/>
  <c r="B22" i="78"/>
  <c r="F69" i="78" l="1"/>
  <c r="B23" i="78"/>
  <c r="D23" i="78" l="1"/>
  <c r="B24" i="78"/>
  <c r="F70" i="78"/>
  <c r="F71" i="78" l="1"/>
  <c r="B25" i="78"/>
  <c r="B26" i="78" l="1"/>
  <c r="F72" i="78"/>
  <c r="F73" i="78" l="1"/>
  <c r="B27" i="78"/>
  <c r="B28" i="78" l="1"/>
  <c r="F74" i="78"/>
  <c r="B29" i="78" l="1"/>
  <c r="I66" i="78"/>
  <c r="B30" i="78" l="1"/>
  <c r="I67" i="78"/>
  <c r="B31" i="78" l="1"/>
  <c r="I68" i="78"/>
  <c r="I69" i="78" l="1"/>
  <c r="B32" i="78"/>
  <c r="B33" i="78" s="1"/>
  <c r="B34" i="78" l="1"/>
  <c r="I70" i="78"/>
  <c r="B35" i="78" l="1"/>
  <c r="I71" i="78"/>
  <c r="B36" i="78" l="1"/>
  <c r="I72" i="78"/>
  <c r="B37" i="78" l="1"/>
  <c r="I73" i="78"/>
  <c r="I74" i="78" l="1"/>
  <c r="F24" i="78" l="1"/>
  <c r="F25" i="78" s="1"/>
  <c r="F26" i="78" s="1"/>
  <c r="F27" i="78" s="1"/>
  <c r="F28" i="78" s="1"/>
  <c r="F29" i="78" s="1"/>
  <c r="F30" i="78" s="1"/>
  <c r="F31" i="78" s="1"/>
  <c r="F32" i="78" s="1"/>
  <c r="F33" i="78" s="1"/>
  <c r="F34" i="78" s="1"/>
  <c r="F35" i="78" s="1"/>
  <c r="F36" i="78" s="1"/>
  <c r="D24" i="78"/>
  <c r="E13" i="78"/>
  <c r="H13" i="78"/>
  <c r="H14" i="78" s="1"/>
  <c r="H15" i="78" s="1"/>
  <c r="H16" i="78" s="1"/>
  <c r="H17" i="78" s="1"/>
  <c r="H18" i="78" s="1"/>
  <c r="H19" i="78" s="1"/>
  <c r="H20" i="78" s="1"/>
  <c r="H21" i="78" s="1"/>
  <c r="H22" i="78" s="1"/>
  <c r="H23" i="78" s="1"/>
  <c r="H24" i="78" s="1"/>
  <c r="H25" i="78" s="1"/>
  <c r="H26" i="78" s="1"/>
  <c r="H27" i="78" s="1"/>
  <c r="H28" i="78" s="1"/>
  <c r="H29" i="78" s="1"/>
  <c r="H30" i="78" s="1"/>
  <c r="H31" i="78" s="1"/>
  <c r="H32" i="78" s="1"/>
  <c r="H33" i="78" s="1"/>
  <c r="H34" i="78" s="1"/>
  <c r="H35" i="78" s="1"/>
  <c r="H36" i="78" s="1"/>
  <c r="H37" i="78" s="1"/>
  <c r="F37" i="78" l="1"/>
  <c r="E14" i="78"/>
  <c r="K13" i="78"/>
  <c r="E15" i="78" l="1"/>
  <c r="K14" i="78"/>
  <c r="E16" i="78" l="1"/>
  <c r="K15" i="78"/>
  <c r="E17" i="78" l="1"/>
  <c r="K16" i="78"/>
  <c r="E18" i="78" l="1"/>
  <c r="K17" i="78"/>
  <c r="K18" i="78" l="1"/>
  <c r="E19" i="78"/>
  <c r="D25" i="78"/>
  <c r="E20" i="78" l="1"/>
  <c r="K19" i="78"/>
  <c r="D26" i="78"/>
  <c r="E21" i="78" l="1"/>
  <c r="K20" i="78"/>
  <c r="D27" i="78"/>
  <c r="E22" i="78" l="1"/>
  <c r="K21" i="78"/>
  <c r="D28" i="78"/>
  <c r="E23" i="78" l="1"/>
  <c r="K22" i="78"/>
  <c r="D29" i="78"/>
  <c r="G23" i="78" l="1"/>
  <c r="I23" i="78" s="1"/>
  <c r="K23" i="78"/>
  <c r="E24" i="78"/>
  <c r="D30" i="78"/>
  <c r="K24" i="78" l="1"/>
  <c r="G24" i="78"/>
  <c r="I24" i="78" s="1"/>
  <c r="E25" i="78"/>
  <c r="J23" i="78"/>
  <c r="D31" i="78"/>
  <c r="E26" i="78" l="1"/>
  <c r="K25" i="78"/>
  <c r="G25" i="78"/>
  <c r="I25" i="78" s="1"/>
  <c r="J24" i="78"/>
  <c r="D32" i="78"/>
  <c r="J25" i="78" l="1"/>
  <c r="E27" i="78"/>
  <c r="K26" i="78"/>
  <c r="G26" i="78"/>
  <c r="I26" i="78" s="1"/>
  <c r="D33" i="78"/>
  <c r="J26" i="78" l="1"/>
  <c r="E28" i="78"/>
  <c r="K27" i="78"/>
  <c r="G27" i="78"/>
  <c r="I27" i="78" s="1"/>
  <c r="D34" i="78"/>
  <c r="A6" i="77"/>
  <c r="A7" i="77" s="1"/>
  <c r="A8" i="77" s="1"/>
  <c r="A9" i="77" s="1"/>
  <c r="A10" i="77" s="1"/>
  <c r="A11" i="77" s="1"/>
  <c r="A12" i="77" s="1"/>
  <c r="A13" i="77" s="1"/>
  <c r="H12" i="75"/>
  <c r="J27" i="78" l="1"/>
  <c r="E29" i="78"/>
  <c r="G28" i="78"/>
  <c r="I28" i="78" s="1"/>
  <c r="K28" i="78"/>
  <c r="D35" i="78"/>
  <c r="A14" i="77"/>
  <c r="J28" i="78" l="1"/>
  <c r="E30" i="78"/>
  <c r="G29" i="78"/>
  <c r="I29" i="78" s="1"/>
  <c r="K29" i="78"/>
  <c r="D36" i="78"/>
  <c r="A15" i="77"/>
  <c r="J29" i="78" l="1"/>
  <c r="E31" i="78"/>
  <c r="K30" i="78"/>
  <c r="G30" i="78"/>
  <c r="I30" i="78" s="1"/>
  <c r="D37" i="78"/>
  <c r="A16" i="77"/>
  <c r="H16" i="77" s="1"/>
  <c r="J30" i="78" l="1"/>
  <c r="E32" i="78"/>
  <c r="G31" i="78"/>
  <c r="I31" i="78" s="1"/>
  <c r="K31" i="78"/>
  <c r="A17" i="77"/>
  <c r="H17" i="77" s="1"/>
  <c r="J31" i="78" l="1"/>
  <c r="E33" i="78"/>
  <c r="G32" i="78"/>
  <c r="I32" i="78" s="1"/>
  <c r="K32" i="78"/>
  <c r="A18" i="77"/>
  <c r="H18" i="77" s="1"/>
  <c r="J32" i="78" l="1"/>
  <c r="E34" i="78"/>
  <c r="G33" i="78"/>
  <c r="I33" i="78" s="1"/>
  <c r="K33" i="78"/>
  <c r="A19" i="77"/>
  <c r="E35" i="78" l="1"/>
  <c r="G34" i="78"/>
  <c r="I34" i="78" s="1"/>
  <c r="K34" i="78"/>
  <c r="J33" i="78"/>
  <c r="H19" i="77"/>
  <c r="A20" i="77"/>
  <c r="J34" i="78" l="1"/>
  <c r="E36" i="78"/>
  <c r="G35" i="78"/>
  <c r="I35" i="78" s="1"/>
  <c r="K35" i="78"/>
  <c r="H20" i="77"/>
  <c r="A21" i="77"/>
  <c r="E37" i="78" l="1"/>
  <c r="G36" i="78"/>
  <c r="I36" i="78" s="1"/>
  <c r="K36" i="78"/>
  <c r="J35" i="78"/>
  <c r="H21" i="77"/>
  <c r="A22" i="77"/>
  <c r="J36" i="78" l="1"/>
  <c r="G37" i="78"/>
  <c r="I37" i="78" s="1"/>
  <c r="K37" i="78"/>
  <c r="H22" i="77"/>
  <c r="A23" i="77"/>
  <c r="J37" i="78" l="1"/>
  <c r="H23" i="77"/>
  <c r="A24" i="77"/>
  <c r="H24" i="77" l="1"/>
  <c r="A25" i="77"/>
  <c r="H25" i="77" l="1"/>
  <c r="A26" i="77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D47" i="76" l="1"/>
  <c r="C67" i="76"/>
  <c r="T59" i="76"/>
  <c r="Q59" i="76"/>
  <c r="T58" i="76"/>
  <c r="T56" i="76"/>
  <c r="T55" i="76"/>
  <c r="D49" i="76"/>
  <c r="C49" i="76"/>
  <c r="C48" i="76"/>
  <c r="C47" i="76"/>
  <c r="C46" i="76"/>
  <c r="C45" i="76"/>
  <c r="B11" i="76"/>
  <c r="B12" i="76" s="1"/>
  <c r="B13" i="76" s="1"/>
  <c r="B14" i="76" s="1"/>
  <c r="T59" i="75"/>
  <c r="T57" i="75"/>
  <c r="T56" i="75"/>
  <c r="T58" i="75"/>
  <c r="B3" i="75"/>
  <c r="C52" i="75" s="1"/>
  <c r="B9" i="75" s="1"/>
  <c r="C67" i="75"/>
  <c r="Q59" i="75"/>
  <c r="T55" i="75"/>
  <c r="D49" i="75"/>
  <c r="C49" i="75"/>
  <c r="C48" i="75"/>
  <c r="C47" i="75"/>
  <c r="C46" i="75"/>
  <c r="C45" i="75"/>
  <c r="B11" i="75"/>
  <c r="B12" i="75" s="1"/>
  <c r="B13" i="75" s="1"/>
  <c r="B14" i="75" s="1"/>
  <c r="B15" i="75" s="1"/>
  <c r="B16" i="75" s="1"/>
  <c r="U59" i="68"/>
  <c r="R59" i="68"/>
  <c r="U58" i="68"/>
  <c r="U57" i="68"/>
  <c r="B3" i="73"/>
  <c r="C52" i="73" s="1"/>
  <c r="B9" i="73" s="1"/>
  <c r="H12" i="73"/>
  <c r="E12" i="73"/>
  <c r="K12" i="73" s="1"/>
  <c r="C67" i="73"/>
  <c r="T57" i="73"/>
  <c r="Q57" i="73"/>
  <c r="T56" i="73"/>
  <c r="T55" i="73"/>
  <c r="D49" i="73"/>
  <c r="C49" i="73"/>
  <c r="C48" i="73"/>
  <c r="C47" i="73"/>
  <c r="C46" i="73"/>
  <c r="C45" i="73"/>
  <c r="B11" i="73"/>
  <c r="B12" i="73" s="1"/>
  <c r="B3" i="72"/>
  <c r="C52" i="72" s="1"/>
  <c r="B9" i="72" s="1"/>
  <c r="H12" i="72"/>
  <c r="E12" i="72"/>
  <c r="K12" i="72" s="1"/>
  <c r="C67" i="72"/>
  <c r="C68" i="72" s="1"/>
  <c r="C69" i="72" s="1"/>
  <c r="T57" i="72"/>
  <c r="Q57" i="72"/>
  <c r="T56" i="72"/>
  <c r="T55" i="72"/>
  <c r="D49" i="72"/>
  <c r="C49" i="72"/>
  <c r="C48" i="72"/>
  <c r="C47" i="72"/>
  <c r="C46" i="72"/>
  <c r="C45" i="72"/>
  <c r="B11" i="72"/>
  <c r="B12" i="72" s="1"/>
  <c r="C67" i="71"/>
  <c r="D47" i="71"/>
  <c r="H12" i="71"/>
  <c r="T57" i="71"/>
  <c r="Q57" i="71"/>
  <c r="T56" i="71"/>
  <c r="E12" i="71"/>
  <c r="K12" i="71" s="1"/>
  <c r="T55" i="71"/>
  <c r="D49" i="71"/>
  <c r="C49" i="71"/>
  <c r="C48" i="71"/>
  <c r="C47" i="71"/>
  <c r="C46" i="71"/>
  <c r="C45" i="71"/>
  <c r="B11" i="71"/>
  <c r="B12" i="71" s="1"/>
  <c r="B3" i="71" l="1"/>
  <c r="C52" i="71" s="1"/>
  <c r="B9" i="71" s="1"/>
  <c r="D47" i="75"/>
  <c r="D47" i="73"/>
  <c r="C70" i="72"/>
  <c r="C71" i="72" s="1"/>
  <c r="D47" i="72"/>
  <c r="H12" i="76"/>
  <c r="B3" i="76"/>
  <c r="C52" i="76" s="1"/>
  <c r="B9" i="76" s="1"/>
  <c r="B15" i="76"/>
  <c r="C68" i="76"/>
  <c r="B17" i="75"/>
  <c r="C68" i="75"/>
  <c r="B13" i="73"/>
  <c r="C68" i="73"/>
  <c r="C72" i="72"/>
  <c r="B13" i="72"/>
  <c r="B13" i="71"/>
  <c r="C68" i="71"/>
  <c r="C69" i="76" l="1"/>
  <c r="B16" i="76"/>
  <c r="C69" i="75"/>
  <c r="B18" i="75"/>
  <c r="C69" i="73"/>
  <c r="B14" i="73"/>
  <c r="B15" i="73" s="1"/>
  <c r="B16" i="73" s="1"/>
  <c r="B17" i="73" s="1"/>
  <c r="B18" i="73" s="1"/>
  <c r="C73" i="72"/>
  <c r="B14" i="72"/>
  <c r="C69" i="71"/>
  <c r="B14" i="71"/>
  <c r="B15" i="71" l="1"/>
  <c r="C70" i="76"/>
  <c r="B17" i="76"/>
  <c r="B19" i="75"/>
  <c r="C70" i="75"/>
  <c r="B19" i="73"/>
  <c r="C70" i="73"/>
  <c r="B15" i="72"/>
  <c r="C74" i="72"/>
  <c r="C70" i="71"/>
  <c r="B16" i="71" l="1"/>
  <c r="B18" i="76"/>
  <c r="C71" i="76"/>
  <c r="C71" i="75"/>
  <c r="B20" i="75"/>
  <c r="C71" i="73"/>
  <c r="B20" i="73"/>
  <c r="F66" i="72"/>
  <c r="B16" i="72"/>
  <c r="C71" i="71"/>
  <c r="B17" i="71" l="1"/>
  <c r="C72" i="76"/>
  <c r="B19" i="76"/>
  <c r="C72" i="75"/>
  <c r="B21" i="75"/>
  <c r="C72" i="73"/>
  <c r="B21" i="73"/>
  <c r="B17" i="72"/>
  <c r="F67" i="72"/>
  <c r="C72" i="71"/>
  <c r="B18" i="71" l="1"/>
  <c r="B20" i="76"/>
  <c r="C73" i="76"/>
  <c r="B22" i="75"/>
  <c r="C73" i="75"/>
  <c r="C73" i="73"/>
  <c r="B22" i="73"/>
  <c r="B18" i="72"/>
  <c r="F68" i="72"/>
  <c r="C73" i="71"/>
  <c r="B19" i="71" l="1"/>
  <c r="C74" i="76"/>
  <c r="B21" i="76"/>
  <c r="B23" i="75"/>
  <c r="C74" i="75"/>
  <c r="C74" i="73"/>
  <c r="B23" i="73"/>
  <c r="F69" i="72"/>
  <c r="B19" i="72"/>
  <c r="C74" i="71"/>
  <c r="B20" i="71" l="1"/>
  <c r="B22" i="76"/>
  <c r="F66" i="76"/>
  <c r="F66" i="75"/>
  <c r="B24" i="75"/>
  <c r="B24" i="73"/>
  <c r="F66" i="73"/>
  <c r="B20" i="72"/>
  <c r="F70" i="72"/>
  <c r="F66" i="71"/>
  <c r="B21" i="71" l="1"/>
  <c r="B23" i="76"/>
  <c r="F67" i="76"/>
  <c r="F67" i="75"/>
  <c r="B25" i="75"/>
  <c r="F67" i="73"/>
  <c r="B25" i="73"/>
  <c r="F71" i="72"/>
  <c r="B21" i="72"/>
  <c r="F67" i="71"/>
  <c r="B22" i="71" l="1"/>
  <c r="B24" i="76"/>
  <c r="F68" i="76"/>
  <c r="F68" i="75"/>
  <c r="B26" i="75"/>
  <c r="F68" i="73"/>
  <c r="B26" i="73"/>
  <c r="B22" i="72"/>
  <c r="F72" i="72"/>
  <c r="F68" i="71"/>
  <c r="B23" i="71" l="1"/>
  <c r="F69" i="76"/>
  <c r="B25" i="76"/>
  <c r="F69" i="75"/>
  <c r="B27" i="75"/>
  <c r="F69" i="73"/>
  <c r="B27" i="73"/>
  <c r="B23" i="72"/>
  <c r="F73" i="72"/>
  <c r="F69" i="71"/>
  <c r="B24" i="71" l="1"/>
  <c r="B26" i="76"/>
  <c r="F70" i="76"/>
  <c r="B28" i="75"/>
  <c r="F70" i="75"/>
  <c r="B28" i="73"/>
  <c r="F70" i="73"/>
  <c r="F74" i="72"/>
  <c r="B24" i="72"/>
  <c r="F70" i="71"/>
  <c r="B25" i="71" l="1"/>
  <c r="F71" i="76"/>
  <c r="B27" i="76"/>
  <c r="F71" i="75"/>
  <c r="B29" i="75"/>
  <c r="F71" i="73"/>
  <c r="B29" i="73"/>
  <c r="B25" i="72"/>
  <c r="I66" i="72"/>
  <c r="F71" i="71"/>
  <c r="B26" i="71" l="1"/>
  <c r="B28" i="76"/>
  <c r="F72" i="76"/>
  <c r="B30" i="75"/>
  <c r="F72" i="75"/>
  <c r="B30" i="73"/>
  <c r="F72" i="73"/>
  <c r="I67" i="72"/>
  <c r="B26" i="72"/>
  <c r="F72" i="71"/>
  <c r="B27" i="71" l="1"/>
  <c r="B29" i="76"/>
  <c r="F73" i="76"/>
  <c r="F73" i="75"/>
  <c r="B31" i="75"/>
  <c r="F73" i="73"/>
  <c r="B31" i="73"/>
  <c r="B27" i="72"/>
  <c r="I68" i="72"/>
  <c r="F73" i="71"/>
  <c r="B28" i="71" l="1"/>
  <c r="F74" i="76"/>
  <c r="B30" i="76"/>
  <c r="B32" i="75"/>
  <c r="B33" i="75" s="1"/>
  <c r="B34" i="75" s="1"/>
  <c r="B35" i="75" s="1"/>
  <c r="B36" i="75" s="1"/>
  <c r="B37" i="75" s="1"/>
  <c r="F74" i="75"/>
  <c r="B32" i="73"/>
  <c r="F74" i="73"/>
  <c r="I69" i="72"/>
  <c r="B28" i="72"/>
  <c r="F74" i="71"/>
  <c r="B33" i="73" l="1"/>
  <c r="B29" i="71"/>
  <c r="B31" i="76"/>
  <c r="I66" i="76"/>
  <c r="I66" i="75"/>
  <c r="I66" i="73"/>
  <c r="B29" i="72"/>
  <c r="I70" i="72"/>
  <c r="I66" i="71"/>
  <c r="B34" i="73" l="1"/>
  <c r="B30" i="71"/>
  <c r="B32" i="76"/>
  <c r="B33" i="76" s="1"/>
  <c r="B34" i="76" s="1"/>
  <c r="B35" i="76" s="1"/>
  <c r="B36" i="76" s="1"/>
  <c r="B37" i="76" s="1"/>
  <c r="I67" i="76"/>
  <c r="I67" i="75"/>
  <c r="I67" i="73"/>
  <c r="I71" i="72"/>
  <c r="B30" i="72"/>
  <c r="I67" i="71"/>
  <c r="B35" i="73" l="1"/>
  <c r="B31" i="71"/>
  <c r="I68" i="76"/>
  <c r="I68" i="75"/>
  <c r="I68" i="73"/>
  <c r="B31" i="72"/>
  <c r="I72" i="72"/>
  <c r="I68" i="71"/>
  <c r="B36" i="73" l="1"/>
  <c r="B32" i="71"/>
  <c r="B33" i="71" s="1"/>
  <c r="I69" i="76"/>
  <c r="I69" i="75"/>
  <c r="I69" i="73"/>
  <c r="I73" i="72"/>
  <c r="B32" i="72"/>
  <c r="B33" i="72" s="1"/>
  <c r="I69" i="71"/>
  <c r="B37" i="73" l="1"/>
  <c r="B34" i="72"/>
  <c r="B34" i="71"/>
  <c r="I70" i="76"/>
  <c r="I70" i="75"/>
  <c r="I70" i="73"/>
  <c r="I74" i="72"/>
  <c r="I70" i="71"/>
  <c r="F19" i="72" l="1"/>
  <c r="F20" i="72" s="1"/>
  <c r="F21" i="72" s="1"/>
  <c r="F22" i="72" s="1"/>
  <c r="F23" i="72" s="1"/>
  <c r="F24" i="72" s="1"/>
  <c r="F25" i="72" s="1"/>
  <c r="F26" i="72" s="1"/>
  <c r="F27" i="72" s="1"/>
  <c r="F28" i="72" s="1"/>
  <c r="F29" i="72" s="1"/>
  <c r="F30" i="72" s="1"/>
  <c r="F31" i="72" s="1"/>
  <c r="F32" i="72" s="1"/>
  <c r="F33" i="72" s="1"/>
  <c r="F34" i="72" s="1"/>
  <c r="B35" i="72"/>
  <c r="B35" i="71"/>
  <c r="E13" i="72"/>
  <c r="I71" i="76"/>
  <c r="I71" i="75"/>
  <c r="I71" i="73"/>
  <c r="H13" i="72"/>
  <c r="H14" i="72" s="1"/>
  <c r="H15" i="72" s="1"/>
  <c r="H16" i="72" s="1"/>
  <c r="H17" i="72" s="1"/>
  <c r="H18" i="72" s="1"/>
  <c r="H19" i="72" s="1"/>
  <c r="H20" i="72" s="1"/>
  <c r="H21" i="72" s="1"/>
  <c r="H22" i="72" s="1"/>
  <c r="H23" i="72" s="1"/>
  <c r="H24" i="72" s="1"/>
  <c r="H25" i="72" s="1"/>
  <c r="H26" i="72" s="1"/>
  <c r="H27" i="72" s="1"/>
  <c r="H28" i="72" s="1"/>
  <c r="H29" i="72" s="1"/>
  <c r="H30" i="72" s="1"/>
  <c r="H31" i="72" s="1"/>
  <c r="H32" i="72" s="1"/>
  <c r="H33" i="72" s="1"/>
  <c r="H34" i="72" s="1"/>
  <c r="H35" i="72" s="1"/>
  <c r="I71" i="71"/>
  <c r="F35" i="72" l="1"/>
  <c r="E14" i="72"/>
  <c r="K13" i="72"/>
  <c r="B36" i="72"/>
  <c r="B36" i="71"/>
  <c r="I72" i="76"/>
  <c r="I72" i="75"/>
  <c r="I72" i="73"/>
  <c r="I72" i="71"/>
  <c r="F36" i="72" l="1"/>
  <c r="E15" i="72"/>
  <c r="K14" i="72"/>
  <c r="H36" i="72"/>
  <c r="B37" i="72"/>
  <c r="B37" i="71"/>
  <c r="I73" i="76"/>
  <c r="I73" i="75"/>
  <c r="I73" i="73"/>
  <c r="I73" i="71"/>
  <c r="E16" i="72" l="1"/>
  <c r="K15" i="72"/>
  <c r="F37" i="72"/>
  <c r="H37" i="72"/>
  <c r="I74" i="76"/>
  <c r="I74" i="75"/>
  <c r="I74" i="73"/>
  <c r="I74" i="71"/>
  <c r="E13" i="73" l="1"/>
  <c r="E14" i="73" s="1"/>
  <c r="F25" i="75"/>
  <c r="F26" i="75" s="1"/>
  <c r="F27" i="75" s="1"/>
  <c r="F19" i="71"/>
  <c r="F20" i="71" s="1"/>
  <c r="F21" i="71" s="1"/>
  <c r="F22" i="71" s="1"/>
  <c r="F23" i="71" s="1"/>
  <c r="F24" i="71" s="1"/>
  <c r="F25" i="71" s="1"/>
  <c r="F26" i="71" s="1"/>
  <c r="F27" i="71" s="1"/>
  <c r="F28" i="71" s="1"/>
  <c r="F29" i="71" s="1"/>
  <c r="F30" i="71" s="1"/>
  <c r="F31" i="71" s="1"/>
  <c r="F32" i="71" s="1"/>
  <c r="F33" i="71" s="1"/>
  <c r="F34" i="71" s="1"/>
  <c r="F35" i="71" s="1"/>
  <c r="F36" i="71" s="1"/>
  <c r="H13" i="73"/>
  <c r="H14" i="73" s="1"/>
  <c r="H15" i="73" s="1"/>
  <c r="H16" i="73" s="1"/>
  <c r="H17" i="73" s="1"/>
  <c r="H18" i="73" s="1"/>
  <c r="H19" i="73" s="1"/>
  <c r="H20" i="73" s="1"/>
  <c r="H21" i="73" s="1"/>
  <c r="H22" i="73" s="1"/>
  <c r="H23" i="73" s="1"/>
  <c r="H24" i="73" s="1"/>
  <c r="H25" i="73" s="1"/>
  <c r="H26" i="73" s="1"/>
  <c r="H27" i="73" s="1"/>
  <c r="H28" i="73" s="1"/>
  <c r="H29" i="73" s="1"/>
  <c r="H30" i="73" s="1"/>
  <c r="H31" i="73" s="1"/>
  <c r="H32" i="73" s="1"/>
  <c r="H33" i="73" s="1"/>
  <c r="H34" i="73" s="1"/>
  <c r="H35" i="73" s="1"/>
  <c r="H36" i="73" s="1"/>
  <c r="H37" i="73" s="1"/>
  <c r="E17" i="72"/>
  <c r="K16" i="72"/>
  <c r="F19" i="73"/>
  <c r="F20" i="73" s="1"/>
  <c r="F21" i="73" s="1"/>
  <c r="F22" i="73" s="1"/>
  <c r="F23" i="73" s="1"/>
  <c r="H13" i="76"/>
  <c r="H14" i="76" s="1"/>
  <c r="H15" i="76" s="1"/>
  <c r="H16" i="76" s="1"/>
  <c r="H17" i="76" s="1"/>
  <c r="H18" i="76" s="1"/>
  <c r="H19" i="76" s="1"/>
  <c r="H20" i="76" s="1"/>
  <c r="H21" i="76" s="1"/>
  <c r="H22" i="76" s="1"/>
  <c r="H23" i="76" s="1"/>
  <c r="H24" i="76" s="1"/>
  <c r="H25" i="76" s="1"/>
  <c r="H26" i="76" s="1"/>
  <c r="H27" i="76" s="1"/>
  <c r="H28" i="76" s="1"/>
  <c r="H29" i="76" s="1"/>
  <c r="H30" i="76" s="1"/>
  <c r="H31" i="76" s="1"/>
  <c r="H32" i="76" s="1"/>
  <c r="H33" i="76" s="1"/>
  <c r="H34" i="76" s="1"/>
  <c r="H35" i="76" s="1"/>
  <c r="H36" i="76" s="1"/>
  <c r="H37" i="76" s="1"/>
  <c r="H13" i="75"/>
  <c r="H14" i="75" s="1"/>
  <c r="H15" i="75" s="1"/>
  <c r="H16" i="75" s="1"/>
  <c r="H17" i="75" s="1"/>
  <c r="H18" i="75" s="1"/>
  <c r="H19" i="75" s="1"/>
  <c r="H20" i="75" s="1"/>
  <c r="H21" i="75" s="1"/>
  <c r="H22" i="75" s="1"/>
  <c r="H23" i="75" s="1"/>
  <c r="H24" i="75" s="1"/>
  <c r="H25" i="75" s="1"/>
  <c r="H26" i="75" s="1"/>
  <c r="H27" i="75" s="1"/>
  <c r="H28" i="75" s="1"/>
  <c r="H29" i="75" s="1"/>
  <c r="H30" i="75" s="1"/>
  <c r="H31" i="75" s="1"/>
  <c r="H32" i="75" s="1"/>
  <c r="H33" i="75" s="1"/>
  <c r="H34" i="75" s="1"/>
  <c r="H35" i="75" s="1"/>
  <c r="H36" i="75" s="1"/>
  <c r="E13" i="71"/>
  <c r="H13" i="71"/>
  <c r="H14" i="71" s="1"/>
  <c r="H15" i="71" s="1"/>
  <c r="H16" i="71" s="1"/>
  <c r="H17" i="71" s="1"/>
  <c r="H18" i="71" s="1"/>
  <c r="H19" i="71" s="1"/>
  <c r="H20" i="71" s="1"/>
  <c r="H21" i="71" s="1"/>
  <c r="H22" i="71" s="1"/>
  <c r="H23" i="71" s="1"/>
  <c r="H24" i="71" s="1"/>
  <c r="H25" i="71" s="1"/>
  <c r="H26" i="71" s="1"/>
  <c r="H27" i="71" s="1"/>
  <c r="H28" i="71" s="1"/>
  <c r="H29" i="71" s="1"/>
  <c r="H30" i="71" s="1"/>
  <c r="H31" i="71" s="1"/>
  <c r="H32" i="71" s="1"/>
  <c r="H33" i="71" s="1"/>
  <c r="H34" i="71" s="1"/>
  <c r="H35" i="71" s="1"/>
  <c r="H36" i="71" s="1"/>
  <c r="H37" i="71" s="1"/>
  <c r="K13" i="73" l="1"/>
  <c r="F26" i="79"/>
  <c r="G26" i="79" s="1"/>
  <c r="I26" i="79" s="1"/>
  <c r="E15" i="73"/>
  <c r="K14" i="73"/>
  <c r="E18" i="72"/>
  <c r="E19" i="72" s="1"/>
  <c r="E20" i="72" s="1"/>
  <c r="E21" i="72" s="1"/>
  <c r="E22" i="72" s="1"/>
  <c r="E23" i="72" s="1"/>
  <c r="E24" i="72" s="1"/>
  <c r="E25" i="72" s="1"/>
  <c r="E26" i="72" s="1"/>
  <c r="E27" i="72" s="1"/>
  <c r="E28" i="72" s="1"/>
  <c r="E29" i="72" s="1"/>
  <c r="E30" i="72" s="1"/>
  <c r="E31" i="72" s="1"/>
  <c r="E32" i="72" s="1"/>
  <c r="E33" i="72" s="1"/>
  <c r="E34" i="72" s="1"/>
  <c r="E35" i="72" s="1"/>
  <c r="E36" i="72" s="1"/>
  <c r="E37" i="72" s="1"/>
  <c r="K17" i="72"/>
  <c r="E14" i="71"/>
  <c r="K13" i="71"/>
  <c r="F24" i="73"/>
  <c r="F23" i="76"/>
  <c r="F28" i="75"/>
  <c r="F27" i="79"/>
  <c r="F37" i="71"/>
  <c r="H37" i="75"/>
  <c r="K26" i="79" l="1"/>
  <c r="F29" i="75"/>
  <c r="F28" i="79"/>
  <c r="E15" i="71"/>
  <c r="K14" i="71"/>
  <c r="F25" i="73"/>
  <c r="F24" i="76"/>
  <c r="G27" i="79"/>
  <c r="I27" i="79" s="1"/>
  <c r="K27" i="79"/>
  <c r="J26" i="79"/>
  <c r="M19" i="77"/>
  <c r="E16" i="73"/>
  <c r="K15" i="73"/>
  <c r="J27" i="79" l="1"/>
  <c r="M20" i="77"/>
  <c r="G28" i="79"/>
  <c r="I28" i="79" s="1"/>
  <c r="K28" i="79"/>
  <c r="E17" i="73"/>
  <c r="K16" i="73"/>
  <c r="E16" i="71"/>
  <c r="K15" i="71"/>
  <c r="F26" i="73"/>
  <c r="F25" i="76"/>
  <c r="F30" i="75"/>
  <c r="F29" i="79"/>
  <c r="K17" i="73" l="1"/>
  <c r="E18" i="73"/>
  <c r="E19" i="73" s="1"/>
  <c r="E20" i="73" s="1"/>
  <c r="E21" i="73" s="1"/>
  <c r="E22" i="73" s="1"/>
  <c r="E23" i="73" s="1"/>
  <c r="E24" i="73" s="1"/>
  <c r="E25" i="73" s="1"/>
  <c r="E26" i="73" s="1"/>
  <c r="E27" i="73" s="1"/>
  <c r="E28" i="73" s="1"/>
  <c r="E29" i="73" s="1"/>
  <c r="E30" i="73" s="1"/>
  <c r="E31" i="73" s="1"/>
  <c r="E32" i="73" s="1"/>
  <c r="E33" i="73" s="1"/>
  <c r="E34" i="73" s="1"/>
  <c r="E35" i="73" s="1"/>
  <c r="E36" i="73" s="1"/>
  <c r="E37" i="73" s="1"/>
  <c r="E17" i="71"/>
  <c r="K16" i="71"/>
  <c r="J28" i="79"/>
  <c r="M21" i="77"/>
  <c r="F27" i="73"/>
  <c r="F26" i="76"/>
  <c r="G29" i="79"/>
  <c r="I29" i="79" s="1"/>
  <c r="K29" i="79"/>
  <c r="F31" i="75"/>
  <c r="F30" i="79"/>
  <c r="F32" i="75" l="1"/>
  <c r="F31" i="79"/>
  <c r="F28" i="73"/>
  <c r="F27" i="76"/>
  <c r="E18" i="71"/>
  <c r="E19" i="71" s="1"/>
  <c r="E20" i="71" s="1"/>
  <c r="E21" i="71" s="1"/>
  <c r="E22" i="71" s="1"/>
  <c r="E23" i="71" s="1"/>
  <c r="E24" i="71" s="1"/>
  <c r="E25" i="71" s="1"/>
  <c r="E26" i="71" s="1"/>
  <c r="E27" i="71" s="1"/>
  <c r="E28" i="71" s="1"/>
  <c r="E29" i="71" s="1"/>
  <c r="E30" i="71" s="1"/>
  <c r="E31" i="71" s="1"/>
  <c r="E32" i="71" s="1"/>
  <c r="E33" i="71" s="1"/>
  <c r="E34" i="71" s="1"/>
  <c r="E35" i="71" s="1"/>
  <c r="E36" i="71" s="1"/>
  <c r="E37" i="71" s="1"/>
  <c r="K17" i="71"/>
  <c r="J29" i="79"/>
  <c r="M22" i="77"/>
  <c r="G30" i="79"/>
  <c r="I30" i="79" s="1"/>
  <c r="K30" i="79"/>
  <c r="J30" i="79" l="1"/>
  <c r="M23" i="77"/>
  <c r="F29" i="73"/>
  <c r="F28" i="76"/>
  <c r="G31" i="79"/>
  <c r="I31" i="79" s="1"/>
  <c r="K31" i="79"/>
  <c r="F33" i="75"/>
  <c r="F32" i="79"/>
  <c r="K32" i="79" l="1"/>
  <c r="G32" i="79"/>
  <c r="I32" i="79" s="1"/>
  <c r="F34" i="75"/>
  <c r="F33" i="79"/>
  <c r="F30" i="73"/>
  <c r="F29" i="76"/>
  <c r="J31" i="79"/>
  <c r="M24" i="77"/>
  <c r="G33" i="79" l="1"/>
  <c r="I33" i="79" s="1"/>
  <c r="J33" i="79" s="1"/>
  <c r="K33" i="79"/>
  <c r="F35" i="75"/>
  <c r="F34" i="79"/>
  <c r="AA56" i="79"/>
  <c r="J32" i="79"/>
  <c r="M25" i="77"/>
  <c r="F31" i="73"/>
  <c r="F30" i="76"/>
  <c r="F32" i="73" l="1"/>
  <c r="F31" i="76"/>
  <c r="G34" i="79"/>
  <c r="I34" i="79" s="1"/>
  <c r="J34" i="79" s="1"/>
  <c r="K34" i="79"/>
  <c r="F36" i="75"/>
  <c r="F35" i="79"/>
  <c r="G35" i="79" l="1"/>
  <c r="I35" i="79" s="1"/>
  <c r="J35" i="79" s="1"/>
  <c r="K35" i="79"/>
  <c r="F36" i="79"/>
  <c r="F37" i="75"/>
  <c r="F37" i="79" s="1"/>
  <c r="F33" i="73"/>
  <c r="F32" i="76"/>
  <c r="K37" i="79" l="1"/>
  <c r="G37" i="79"/>
  <c r="I37" i="79" s="1"/>
  <c r="J37" i="79" s="1"/>
  <c r="G36" i="79"/>
  <c r="I36" i="79" s="1"/>
  <c r="J36" i="79" s="1"/>
  <c r="K36" i="79"/>
  <c r="F34" i="73"/>
  <c r="F33" i="76"/>
  <c r="D24" i="75"/>
  <c r="D23" i="76"/>
  <c r="F35" i="73" l="1"/>
  <c r="F34" i="76"/>
  <c r="D24" i="76"/>
  <c r="D25" i="76" s="1"/>
  <c r="D46" i="76"/>
  <c r="D46" i="75"/>
  <c r="D46" i="73"/>
  <c r="D18" i="73"/>
  <c r="D46" i="71"/>
  <c r="F36" i="73" l="1"/>
  <c r="F35" i="76"/>
  <c r="K18" i="73"/>
  <c r="G18" i="73"/>
  <c r="I18" i="73" s="1"/>
  <c r="D11" i="77" s="1"/>
  <c r="D19" i="73"/>
  <c r="D18" i="71"/>
  <c r="K18" i="71" s="1"/>
  <c r="D46" i="72"/>
  <c r="D18" i="72"/>
  <c r="K19" i="73" l="1"/>
  <c r="G19" i="73"/>
  <c r="I19" i="73" s="1"/>
  <c r="K18" i="72"/>
  <c r="G18" i="72"/>
  <c r="I18" i="72" s="1"/>
  <c r="E11" i="77" s="1"/>
  <c r="F37" i="73"/>
  <c r="F37" i="76" s="1"/>
  <c r="F36" i="76"/>
  <c r="G18" i="71"/>
  <c r="I18" i="71" s="1"/>
  <c r="D26" i="76"/>
  <c r="D19" i="71"/>
  <c r="K19" i="71" s="1"/>
  <c r="D12" i="77"/>
  <c r="D20" i="73"/>
  <c r="J18" i="73"/>
  <c r="D19" i="72"/>
  <c r="K20" i="73" l="1"/>
  <c r="G20" i="73"/>
  <c r="I20" i="73" s="1"/>
  <c r="D13" i="77" s="1"/>
  <c r="K19" i="72"/>
  <c r="G19" i="72"/>
  <c r="I19" i="72" s="1"/>
  <c r="E12" i="77" s="1"/>
  <c r="J18" i="71"/>
  <c r="G11" i="77"/>
  <c r="D20" i="71"/>
  <c r="G19" i="71"/>
  <c r="I19" i="71" s="1"/>
  <c r="D27" i="76"/>
  <c r="D21" i="73"/>
  <c r="J19" i="73"/>
  <c r="J18" i="72"/>
  <c r="D20" i="72"/>
  <c r="K21" i="73" l="1"/>
  <c r="G21" i="73"/>
  <c r="I21" i="73" s="1"/>
  <c r="D14" i="77" s="1"/>
  <c r="K20" i="72"/>
  <c r="G20" i="72"/>
  <c r="I20" i="72" s="1"/>
  <c r="E13" i="77" s="1"/>
  <c r="G20" i="71"/>
  <c r="I20" i="71" s="1"/>
  <c r="G13" i="77" s="1"/>
  <c r="K20" i="71"/>
  <c r="D21" i="71"/>
  <c r="D28" i="76"/>
  <c r="J20" i="73"/>
  <c r="D22" i="73"/>
  <c r="J19" i="72"/>
  <c r="D21" i="72"/>
  <c r="J20" i="71" l="1"/>
  <c r="G21" i="71"/>
  <c r="I21" i="71" s="1"/>
  <c r="K21" i="71"/>
  <c r="D22" i="71"/>
  <c r="D23" i="71" s="1"/>
  <c r="K21" i="72"/>
  <c r="G21" i="72"/>
  <c r="I21" i="72" s="1"/>
  <c r="E14" i="77" s="1"/>
  <c r="K22" i="73"/>
  <c r="G22" i="73"/>
  <c r="I22" i="73" s="1"/>
  <c r="D15" i="77" s="1"/>
  <c r="J19" i="71"/>
  <c r="G12" i="77"/>
  <c r="D29" i="76"/>
  <c r="J21" i="73"/>
  <c r="D23" i="73"/>
  <c r="J20" i="72"/>
  <c r="D22" i="72"/>
  <c r="G14" i="77" l="1"/>
  <c r="J21" i="71"/>
  <c r="G23" i="71"/>
  <c r="I23" i="71" s="1"/>
  <c r="K23" i="71"/>
  <c r="G22" i="71"/>
  <c r="I22" i="71" s="1"/>
  <c r="G15" i="77" s="1"/>
  <c r="K22" i="71"/>
  <c r="K22" i="72"/>
  <c r="G22" i="72"/>
  <c r="I22" i="72" s="1"/>
  <c r="E15" i="77" s="1"/>
  <c r="K23" i="73"/>
  <c r="G23" i="73"/>
  <c r="I23" i="73" s="1"/>
  <c r="D16" i="77" s="1"/>
  <c r="D30" i="76"/>
  <c r="D24" i="73"/>
  <c r="J22" i="73"/>
  <c r="J21" i="72"/>
  <c r="D23" i="72"/>
  <c r="D24" i="71"/>
  <c r="J22" i="71" l="1"/>
  <c r="K23" i="72"/>
  <c r="G23" i="72"/>
  <c r="I23" i="72" s="1"/>
  <c r="E16" i="77" s="1"/>
  <c r="K24" i="73"/>
  <c r="G24" i="73"/>
  <c r="I24" i="73" s="1"/>
  <c r="G24" i="71"/>
  <c r="I24" i="71" s="1"/>
  <c r="K24" i="71"/>
  <c r="G16" i="77"/>
  <c r="D31" i="76"/>
  <c r="D25" i="75"/>
  <c r="J23" i="73"/>
  <c r="D25" i="73"/>
  <c r="D17" i="77"/>
  <c r="D24" i="72"/>
  <c r="J22" i="72"/>
  <c r="J23" i="71"/>
  <c r="D25" i="71"/>
  <c r="G25" i="71" l="1"/>
  <c r="I25" i="71" s="1"/>
  <c r="K25" i="71"/>
  <c r="K25" i="73"/>
  <c r="G25" i="73"/>
  <c r="I25" i="73" s="1"/>
  <c r="D18" i="77" s="1"/>
  <c r="K24" i="72"/>
  <c r="G24" i="72"/>
  <c r="I24" i="72" s="1"/>
  <c r="E17" i="77" s="1"/>
  <c r="G17" i="77"/>
  <c r="D32" i="76"/>
  <c r="D26" i="75"/>
  <c r="J24" i="73"/>
  <c r="D26" i="73"/>
  <c r="J23" i="72"/>
  <c r="D25" i="72"/>
  <c r="D26" i="71"/>
  <c r="J24" i="71"/>
  <c r="G26" i="71" l="1"/>
  <c r="I26" i="71" s="1"/>
  <c r="K26" i="71"/>
  <c r="K26" i="73"/>
  <c r="G26" i="73"/>
  <c r="I26" i="73" s="1"/>
  <c r="D19" i="77" s="1"/>
  <c r="K25" i="72"/>
  <c r="G25" i="72"/>
  <c r="I25" i="72" s="1"/>
  <c r="E18" i="77" s="1"/>
  <c r="D33" i="76"/>
  <c r="G18" i="77"/>
  <c r="D27" i="75"/>
  <c r="J25" i="73"/>
  <c r="D27" i="73"/>
  <c r="D26" i="72"/>
  <c r="J24" i="72"/>
  <c r="J25" i="71"/>
  <c r="D27" i="71"/>
  <c r="K26" i="72" l="1"/>
  <c r="G26" i="72"/>
  <c r="I26" i="72" s="1"/>
  <c r="E19" i="77" s="1"/>
  <c r="G27" i="71"/>
  <c r="I27" i="71" s="1"/>
  <c r="K27" i="71"/>
  <c r="K27" i="73"/>
  <c r="G27" i="73"/>
  <c r="I27" i="73" s="1"/>
  <c r="D20" i="77" s="1"/>
  <c r="D34" i="76"/>
  <c r="G19" i="77"/>
  <c r="D28" i="75"/>
  <c r="D28" i="73"/>
  <c r="J26" i="73"/>
  <c r="J25" i="72"/>
  <c r="D27" i="72"/>
  <c r="D28" i="71"/>
  <c r="J26" i="71"/>
  <c r="K28" i="73" l="1"/>
  <c r="G28" i="73"/>
  <c r="I28" i="73" s="1"/>
  <c r="D21" i="77" s="1"/>
  <c r="D35" i="76"/>
  <c r="G28" i="71"/>
  <c r="I28" i="71" s="1"/>
  <c r="K28" i="71"/>
  <c r="K27" i="72"/>
  <c r="G27" i="72"/>
  <c r="I27" i="72" s="1"/>
  <c r="E20" i="77" s="1"/>
  <c r="G20" i="77"/>
  <c r="D29" i="75"/>
  <c r="J27" i="73"/>
  <c r="D29" i="73"/>
  <c r="D28" i="72"/>
  <c r="J26" i="72"/>
  <c r="D29" i="71"/>
  <c r="J27" i="71"/>
  <c r="G29" i="71" l="1"/>
  <c r="I29" i="71" s="1"/>
  <c r="K29" i="71"/>
  <c r="K28" i="72"/>
  <c r="G28" i="72"/>
  <c r="I28" i="72" s="1"/>
  <c r="E21" i="77" s="1"/>
  <c r="K29" i="73"/>
  <c r="G29" i="73"/>
  <c r="I29" i="73" s="1"/>
  <c r="D22" i="77" s="1"/>
  <c r="D36" i="76"/>
  <c r="D37" i="76" s="1"/>
  <c r="G21" i="77"/>
  <c r="D30" i="75"/>
  <c r="J28" i="73"/>
  <c r="D30" i="73"/>
  <c r="J27" i="72"/>
  <c r="D29" i="72"/>
  <c r="D30" i="71"/>
  <c r="J28" i="71"/>
  <c r="G30" i="71" l="1"/>
  <c r="I30" i="71" s="1"/>
  <c r="K30" i="71"/>
  <c r="K30" i="73"/>
  <c r="G30" i="73"/>
  <c r="I30" i="73" s="1"/>
  <c r="D23" i="77" s="1"/>
  <c r="K29" i="72"/>
  <c r="G29" i="72"/>
  <c r="I29" i="72" s="1"/>
  <c r="E22" i="77" s="1"/>
  <c r="G22" i="77"/>
  <c r="D31" i="75"/>
  <c r="J29" i="73"/>
  <c r="D31" i="73"/>
  <c r="D30" i="72"/>
  <c r="J28" i="72"/>
  <c r="J29" i="71"/>
  <c r="D31" i="71"/>
  <c r="K30" i="72" l="1"/>
  <c r="G30" i="72"/>
  <c r="I30" i="72" s="1"/>
  <c r="E23" i="77" s="1"/>
  <c r="G31" i="71"/>
  <c r="I31" i="71" s="1"/>
  <c r="K31" i="71"/>
  <c r="K31" i="73"/>
  <c r="G31" i="73"/>
  <c r="I31" i="73" s="1"/>
  <c r="D24" i="77" s="1"/>
  <c r="G23" i="77"/>
  <c r="D32" i="75"/>
  <c r="D32" i="73"/>
  <c r="J30" i="73"/>
  <c r="D31" i="72"/>
  <c r="J29" i="72"/>
  <c r="J30" i="71"/>
  <c r="D32" i="71"/>
  <c r="G32" i="71" l="1"/>
  <c r="I32" i="71" s="1"/>
  <c r="K32" i="71"/>
  <c r="K32" i="73"/>
  <c r="G32" i="73"/>
  <c r="I32" i="73" s="1"/>
  <c r="D25" i="77" s="1"/>
  <c r="D26" i="77" s="1"/>
  <c r="D27" i="77" s="1"/>
  <c r="D28" i="77" s="1"/>
  <c r="D29" i="77" s="1"/>
  <c r="D30" i="77" s="1"/>
  <c r="D31" i="77" s="1"/>
  <c r="D32" i="77" s="1"/>
  <c r="D33" i="77" s="1"/>
  <c r="D34" i="77" s="1"/>
  <c r="D35" i="77" s="1"/>
  <c r="D36" i="77" s="1"/>
  <c r="D37" i="77" s="1"/>
  <c r="D38" i="77" s="1"/>
  <c r="D39" i="77" s="1"/>
  <c r="D40" i="77" s="1"/>
  <c r="K31" i="72"/>
  <c r="G31" i="72"/>
  <c r="I31" i="72" s="1"/>
  <c r="D33" i="75"/>
  <c r="D33" i="73"/>
  <c r="G25" i="77"/>
  <c r="G26" i="77" s="1"/>
  <c r="G27" i="77" s="1"/>
  <c r="G28" i="77" s="1"/>
  <c r="G29" i="77" s="1"/>
  <c r="G30" i="77" s="1"/>
  <c r="G31" i="77" s="1"/>
  <c r="G32" i="77" s="1"/>
  <c r="G33" i="77" s="1"/>
  <c r="G34" i="77" s="1"/>
  <c r="G35" i="77" s="1"/>
  <c r="G36" i="77" s="1"/>
  <c r="G37" i="77" s="1"/>
  <c r="G38" i="77" s="1"/>
  <c r="G39" i="77" s="1"/>
  <c r="G40" i="77" s="1"/>
  <c r="D33" i="71"/>
  <c r="H26" i="77"/>
  <c r="G24" i="77"/>
  <c r="J31" i="73"/>
  <c r="D32" i="72"/>
  <c r="E24" i="77"/>
  <c r="J30" i="72"/>
  <c r="J31" i="71"/>
  <c r="K32" i="72" l="1"/>
  <c r="G32" i="72"/>
  <c r="I32" i="72" s="1"/>
  <c r="K33" i="73"/>
  <c r="G33" i="73"/>
  <c r="I33" i="73" s="1"/>
  <c r="G33" i="71"/>
  <c r="I33" i="71" s="1"/>
  <c r="K33" i="71"/>
  <c r="D34" i="75"/>
  <c r="D35" i="75" s="1"/>
  <c r="J32" i="73"/>
  <c r="J32" i="71"/>
  <c r="D50" i="77"/>
  <c r="D34" i="73"/>
  <c r="E25" i="77"/>
  <c r="E26" i="77" s="1"/>
  <c r="E27" i="77" s="1"/>
  <c r="E28" i="77" s="1"/>
  <c r="E29" i="77" s="1"/>
  <c r="E30" i="77" s="1"/>
  <c r="E31" i="77" s="1"/>
  <c r="E32" i="77" s="1"/>
  <c r="E33" i="77" s="1"/>
  <c r="E34" i="77" s="1"/>
  <c r="E35" i="77" s="1"/>
  <c r="E36" i="77" s="1"/>
  <c r="E37" i="77" s="1"/>
  <c r="E38" i="77" s="1"/>
  <c r="E39" i="77" s="1"/>
  <c r="E40" i="77" s="1"/>
  <c r="D33" i="72"/>
  <c r="D34" i="71"/>
  <c r="G50" i="77"/>
  <c r="H27" i="77"/>
  <c r="H28" i="77" s="1"/>
  <c r="H29" i="77" s="1"/>
  <c r="H30" i="77" s="1"/>
  <c r="H31" i="77" s="1"/>
  <c r="H32" i="77" s="1"/>
  <c r="H33" i="77" s="1"/>
  <c r="H34" i="77" s="1"/>
  <c r="H35" i="77" s="1"/>
  <c r="H36" i="77" s="1"/>
  <c r="H37" i="77" s="1"/>
  <c r="H38" i="77" s="1"/>
  <c r="H39" i="77" s="1"/>
  <c r="H40" i="77" s="1"/>
  <c r="H41" i="77" s="1"/>
  <c r="H42" i="77" s="1"/>
  <c r="H43" i="77" s="1"/>
  <c r="H44" i="77" s="1"/>
  <c r="H45" i="77" s="1"/>
  <c r="H50" i="77" s="1"/>
  <c r="J31" i="72"/>
  <c r="K34" i="73" l="1"/>
  <c r="G34" i="73"/>
  <c r="I34" i="73" s="1"/>
  <c r="G34" i="71"/>
  <c r="I34" i="71" s="1"/>
  <c r="K34" i="71"/>
  <c r="K33" i="72"/>
  <c r="G33" i="72"/>
  <c r="I33" i="72" s="1"/>
  <c r="D36" i="75"/>
  <c r="J33" i="73"/>
  <c r="D35" i="73"/>
  <c r="E50" i="77"/>
  <c r="J32" i="72"/>
  <c r="D34" i="72"/>
  <c r="D35" i="71"/>
  <c r="J33" i="71"/>
  <c r="K34" i="72" l="1"/>
  <c r="G34" i="72"/>
  <c r="I34" i="72" s="1"/>
  <c r="G35" i="71"/>
  <c r="I35" i="71" s="1"/>
  <c r="K35" i="71"/>
  <c r="K35" i="73"/>
  <c r="G35" i="73"/>
  <c r="I35" i="73" s="1"/>
  <c r="D37" i="75"/>
  <c r="D36" i="73"/>
  <c r="J34" i="73"/>
  <c r="J33" i="72"/>
  <c r="D35" i="72"/>
  <c r="J34" i="71"/>
  <c r="D36" i="71"/>
  <c r="K35" i="72" l="1"/>
  <c r="G35" i="72"/>
  <c r="I35" i="72" s="1"/>
  <c r="G36" i="71"/>
  <c r="I36" i="71" s="1"/>
  <c r="K36" i="71"/>
  <c r="K36" i="73"/>
  <c r="G36" i="73"/>
  <c r="I36" i="73" s="1"/>
  <c r="D37" i="71"/>
  <c r="K37" i="71" s="1"/>
  <c r="D37" i="73"/>
  <c r="J35" i="73"/>
  <c r="J34" i="72"/>
  <c r="D36" i="72"/>
  <c r="J35" i="71"/>
  <c r="K36" i="72" l="1"/>
  <c r="G36" i="72"/>
  <c r="I36" i="72" s="1"/>
  <c r="K37" i="73"/>
  <c r="G37" i="73"/>
  <c r="I37" i="73" s="1"/>
  <c r="G37" i="71"/>
  <c r="I37" i="71" s="1"/>
  <c r="J36" i="71"/>
  <c r="J36" i="73"/>
  <c r="D37" i="72"/>
  <c r="J35" i="72"/>
  <c r="K37" i="72" l="1"/>
  <c r="G37" i="72"/>
  <c r="I37" i="72" s="1"/>
  <c r="J37" i="71"/>
  <c r="J37" i="73"/>
  <c r="J36" i="72"/>
  <c r="J37" i="72" l="1"/>
  <c r="K32" i="75" l="1"/>
  <c r="K32" i="76"/>
  <c r="G31" i="75" l="1"/>
  <c r="I31" i="75" s="1"/>
  <c r="C24" i="77" s="1"/>
  <c r="K31" i="75"/>
  <c r="G26" i="75"/>
  <c r="I26" i="75" s="1"/>
  <c r="C19" i="77" s="1"/>
  <c r="K26" i="75"/>
  <c r="G31" i="76"/>
  <c r="I31" i="76" s="1"/>
  <c r="K31" i="76"/>
  <c r="G29" i="76"/>
  <c r="I29" i="76" s="1"/>
  <c r="K29" i="76"/>
  <c r="G30" i="76"/>
  <c r="I30" i="76" s="1"/>
  <c r="K30" i="76"/>
  <c r="G30" i="75"/>
  <c r="I30" i="75" s="1"/>
  <c r="C23" i="77" s="1"/>
  <c r="K30" i="75"/>
  <c r="G28" i="75"/>
  <c r="I28" i="75" s="1"/>
  <c r="C21" i="77" s="1"/>
  <c r="K28" i="75"/>
  <c r="G25" i="75"/>
  <c r="I25" i="75" s="1"/>
  <c r="C18" i="77" s="1"/>
  <c r="K25" i="75"/>
  <c r="G24" i="76"/>
  <c r="I24" i="76" s="1"/>
  <c r="K24" i="76"/>
  <c r="G23" i="76"/>
  <c r="I23" i="76" s="1"/>
  <c r="K23" i="76"/>
  <c r="G29" i="75"/>
  <c r="I29" i="75" s="1"/>
  <c r="C22" i="77" s="1"/>
  <c r="K29" i="75"/>
  <c r="G24" i="75"/>
  <c r="I24" i="75" s="1"/>
  <c r="C17" i="77" s="1"/>
  <c r="K24" i="75"/>
  <c r="G28" i="76"/>
  <c r="I28" i="76" s="1"/>
  <c r="K28" i="76"/>
  <c r="G27" i="75"/>
  <c r="I27" i="75" s="1"/>
  <c r="C20" i="77" s="1"/>
  <c r="K27" i="75"/>
  <c r="G27" i="76"/>
  <c r="I27" i="76" s="1"/>
  <c r="K27" i="76"/>
  <c r="G25" i="76"/>
  <c r="I25" i="76" s="1"/>
  <c r="K25" i="76"/>
  <c r="G26" i="76"/>
  <c r="I26" i="76" s="1"/>
  <c r="K26" i="76"/>
  <c r="E33" i="75"/>
  <c r="G32" i="75"/>
  <c r="I32" i="75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E33" i="76"/>
  <c r="E34" i="76" s="1"/>
  <c r="G32" i="76"/>
  <c r="I32" i="76" s="1"/>
  <c r="G34" i="76" l="1"/>
  <c r="I34" i="76" s="1"/>
  <c r="K34" i="76"/>
  <c r="G33" i="75"/>
  <c r="K33" i="75"/>
  <c r="G33" i="76"/>
  <c r="I33" i="76" s="1"/>
  <c r="J33" i="76" s="1"/>
  <c r="K33" i="76"/>
  <c r="E34" i="75"/>
  <c r="E35" i="76"/>
  <c r="J34" i="76"/>
  <c r="L23" i="77"/>
  <c r="L22" i="77"/>
  <c r="L24" i="77"/>
  <c r="L19" i="77"/>
  <c r="L18" i="77"/>
  <c r="L20" i="77"/>
  <c r="L25" i="77"/>
  <c r="L26" i="77" s="1"/>
  <c r="L27" i="77" s="1"/>
  <c r="L28" i="77" s="1"/>
  <c r="L29" i="77" s="1"/>
  <c r="L30" i="77" s="1"/>
  <c r="L31" i="77" s="1"/>
  <c r="L32" i="77" s="1"/>
  <c r="L33" i="77" s="1"/>
  <c r="L34" i="77" s="1"/>
  <c r="L35" i="77" s="1"/>
  <c r="L36" i="77" s="1"/>
  <c r="L37" i="77" s="1"/>
  <c r="L38" i="77" s="1"/>
  <c r="L39" i="77" s="1"/>
  <c r="L40" i="77" s="1"/>
  <c r="L41" i="77" s="1"/>
  <c r="L42" i="77" s="1"/>
  <c r="L43" i="77" s="1"/>
  <c r="L44" i="77" s="1"/>
  <c r="L45" i="77" s="1"/>
  <c r="M26" i="77"/>
  <c r="M27" i="77" s="1"/>
  <c r="M28" i="77" s="1"/>
  <c r="M29" i="77" s="1"/>
  <c r="M30" i="77" s="1"/>
  <c r="M31" i="77" s="1"/>
  <c r="M32" i="77" s="1"/>
  <c r="M33" i="77" s="1"/>
  <c r="M34" i="77" s="1"/>
  <c r="M35" i="77" s="1"/>
  <c r="M36" i="77" s="1"/>
  <c r="M37" i="77" s="1"/>
  <c r="M38" i="77" s="1"/>
  <c r="M39" i="77" s="1"/>
  <c r="M40" i="77" s="1"/>
  <c r="M41" i="77" s="1"/>
  <c r="M42" i="77" s="1"/>
  <c r="M43" i="77" s="1"/>
  <c r="M44" i="77" s="1"/>
  <c r="M45" i="77" s="1"/>
  <c r="M46" i="77" s="1"/>
  <c r="M47" i="77" s="1"/>
  <c r="M48" i="77" s="1"/>
  <c r="M50" i="77" s="1"/>
  <c r="L16" i="77"/>
  <c r="L21" i="77"/>
  <c r="L17" i="77"/>
  <c r="C50" i="77"/>
  <c r="J30" i="76"/>
  <c r="J31" i="76"/>
  <c r="J25" i="76"/>
  <c r="J32" i="76"/>
  <c r="J28" i="76"/>
  <c r="J29" i="76"/>
  <c r="J26" i="76"/>
  <c r="J27" i="76"/>
  <c r="J23" i="76"/>
  <c r="J24" i="76"/>
  <c r="J30" i="75"/>
  <c r="J31" i="75"/>
  <c r="J24" i="75"/>
  <c r="J32" i="75"/>
  <c r="J25" i="75"/>
  <c r="J26" i="75"/>
  <c r="J27" i="75"/>
  <c r="J28" i="75"/>
  <c r="J29" i="75"/>
  <c r="G35" i="76" l="1"/>
  <c r="I35" i="76" s="1"/>
  <c r="J35" i="76" s="1"/>
  <c r="K35" i="76"/>
  <c r="G34" i="75"/>
  <c r="I34" i="75" s="1"/>
  <c r="J34" i="75" s="1"/>
  <c r="K34" i="75"/>
  <c r="I33" i="75"/>
  <c r="J33" i="75" s="1"/>
  <c r="E35" i="75"/>
  <c r="E36" i="76"/>
  <c r="L50" i="77"/>
  <c r="AA56" i="76"/>
  <c r="AA56" i="75"/>
  <c r="G36" i="76" l="1"/>
  <c r="I36" i="76" s="1"/>
  <c r="J36" i="76" s="1"/>
  <c r="K36" i="76"/>
  <c r="G35" i="75"/>
  <c r="K35" i="75"/>
  <c r="E36" i="75"/>
  <c r="E37" i="76"/>
  <c r="E12" i="70"/>
  <c r="K12" i="70" s="1"/>
  <c r="D50" i="70"/>
  <c r="C70" i="70"/>
  <c r="C71" i="70" s="1"/>
  <c r="T60" i="70"/>
  <c r="Q60" i="70"/>
  <c r="T59" i="70"/>
  <c r="T58" i="70"/>
  <c r="D52" i="70"/>
  <c r="C52" i="70"/>
  <c r="C51" i="70"/>
  <c r="C50" i="70"/>
  <c r="C49" i="70"/>
  <c r="C48" i="70"/>
  <c r="H12" i="70"/>
  <c r="B11" i="70"/>
  <c r="B12" i="70" s="1"/>
  <c r="I35" i="75" l="1"/>
  <c r="J35" i="75" s="1"/>
  <c r="G37" i="76"/>
  <c r="I37" i="76" s="1"/>
  <c r="J37" i="76" s="1"/>
  <c r="K37" i="76"/>
  <c r="G36" i="75"/>
  <c r="K36" i="75"/>
  <c r="E37" i="75"/>
  <c r="B3" i="70"/>
  <c r="C55" i="70" s="1"/>
  <c r="B9" i="70" s="1"/>
  <c r="B13" i="70"/>
  <c r="C72" i="70"/>
  <c r="G37" i="75" l="1"/>
  <c r="I37" i="75" s="1"/>
  <c r="J37" i="75" s="1"/>
  <c r="K37" i="75"/>
  <c r="I36" i="75"/>
  <c r="J36" i="75" s="1"/>
  <c r="B14" i="70"/>
  <c r="B15" i="70" s="1"/>
  <c r="B16" i="70" s="1"/>
  <c r="B17" i="70" s="1"/>
  <c r="B18" i="70" s="1"/>
  <c r="C73" i="70"/>
  <c r="B19" i="70" l="1"/>
  <c r="C74" i="70"/>
  <c r="C75" i="70" l="1"/>
  <c r="B20" i="70"/>
  <c r="AB23" i="68"/>
  <c r="AB22" i="68"/>
  <c r="AB21" i="68"/>
  <c r="AB20" i="68"/>
  <c r="AB19" i="68"/>
  <c r="AB18" i="68"/>
  <c r="C76" i="70" l="1"/>
  <c r="B21" i="70"/>
  <c r="D48" i="68"/>
  <c r="D9" i="28"/>
  <c r="B22" i="70" l="1"/>
  <c r="C77" i="70"/>
  <c r="C82" i="68"/>
  <c r="C83" i="68" s="1"/>
  <c r="F69" i="70" l="1"/>
  <c r="B23" i="70"/>
  <c r="C84" i="68"/>
  <c r="F70" i="70" l="1"/>
  <c r="B24" i="70"/>
  <c r="C85" i="68"/>
  <c r="B25" i="70" l="1"/>
  <c r="F71" i="70"/>
  <c r="C86" i="68"/>
  <c r="F72" i="70" l="1"/>
  <c r="B26" i="70"/>
  <c r="C87" i="68"/>
  <c r="B27" i="70" l="1"/>
  <c r="F73" i="70"/>
  <c r="C88" i="68"/>
  <c r="F74" i="70" l="1"/>
  <c r="B28" i="70"/>
  <c r="C89" i="68"/>
  <c r="B29" i="70" l="1"/>
  <c r="F75" i="70"/>
  <c r="F81" i="68"/>
  <c r="F76" i="70" l="1"/>
  <c r="B30" i="70"/>
  <c r="F82" i="68"/>
  <c r="B31" i="70" l="1"/>
  <c r="F77" i="70"/>
  <c r="F83" i="68"/>
  <c r="I69" i="70" l="1"/>
  <c r="B32" i="70"/>
  <c r="F84" i="68"/>
  <c r="B33" i="70" l="1"/>
  <c r="I70" i="70"/>
  <c r="F85" i="68"/>
  <c r="B34" i="70" l="1"/>
  <c r="I71" i="70"/>
  <c r="F86" i="68"/>
  <c r="B35" i="70" l="1"/>
  <c r="I72" i="70"/>
  <c r="F87" i="68"/>
  <c r="B36" i="70" l="1"/>
  <c r="I73" i="70"/>
  <c r="F88" i="68"/>
  <c r="B37" i="70" l="1"/>
  <c r="B38" i="70" s="1"/>
  <c r="B39" i="70" s="1"/>
  <c r="B40" i="70" s="1"/>
  <c r="I74" i="70"/>
  <c r="F89" i="68"/>
  <c r="I75" i="70" l="1"/>
  <c r="I81" i="68"/>
  <c r="I76" i="70" l="1"/>
  <c r="I82" i="68"/>
  <c r="I77" i="70" l="1"/>
  <c r="I78" i="70" s="1"/>
  <c r="E13" i="70"/>
  <c r="H13" i="70"/>
  <c r="H14" i="70" s="1"/>
  <c r="H15" i="70" s="1"/>
  <c r="H16" i="70" s="1"/>
  <c r="H17" i="70" s="1"/>
  <c r="H18" i="70" s="1"/>
  <c r="H19" i="70" s="1"/>
  <c r="H20" i="70" s="1"/>
  <c r="H21" i="70" s="1"/>
  <c r="H22" i="70" s="1"/>
  <c r="H23" i="70" s="1"/>
  <c r="H24" i="70" s="1"/>
  <c r="H25" i="70" s="1"/>
  <c r="H26" i="70" s="1"/>
  <c r="H27" i="70" s="1"/>
  <c r="H28" i="70" s="1"/>
  <c r="H29" i="70" s="1"/>
  <c r="H30" i="70" s="1"/>
  <c r="H31" i="70" s="1"/>
  <c r="H32" i="70" s="1"/>
  <c r="H33" i="70" s="1"/>
  <c r="H34" i="70" s="1"/>
  <c r="H35" i="70" s="1"/>
  <c r="H36" i="70" s="1"/>
  <c r="I83" i="68"/>
  <c r="I79" i="70" l="1"/>
  <c r="F19" i="70"/>
  <c r="F20" i="70" s="1"/>
  <c r="F21" i="70" s="1"/>
  <c r="F22" i="70" s="1"/>
  <c r="F23" i="70" s="1"/>
  <c r="F24" i="70" s="1"/>
  <c r="F25" i="70" s="1"/>
  <c r="F26" i="70" s="1"/>
  <c r="F27" i="70" s="1"/>
  <c r="F28" i="70" s="1"/>
  <c r="F29" i="70" s="1"/>
  <c r="F30" i="70" s="1"/>
  <c r="F31" i="70" s="1"/>
  <c r="F32" i="70" s="1"/>
  <c r="F33" i="70" s="1"/>
  <c r="F34" i="70" s="1"/>
  <c r="F35" i="70" s="1"/>
  <c r="F36" i="70" s="1"/>
  <c r="F37" i="70" s="1"/>
  <c r="F38" i="70" s="1"/>
  <c r="F39" i="70" s="1"/>
  <c r="F40" i="70" s="1"/>
  <c r="F41" i="70" s="1"/>
  <c r="E14" i="70"/>
  <c r="K13" i="70"/>
  <c r="I84" i="68"/>
  <c r="I80" i="70" l="1"/>
  <c r="E15" i="70"/>
  <c r="K14" i="70"/>
  <c r="H37" i="70"/>
  <c r="H38" i="70" s="1"/>
  <c r="H39" i="70" s="1"/>
  <c r="H40" i="70" s="1"/>
  <c r="H41" i="70" s="1"/>
  <c r="I85" i="68"/>
  <c r="I81" i="70" l="1"/>
  <c r="E16" i="70"/>
  <c r="K15" i="70"/>
  <c r="I86" i="68"/>
  <c r="E17" i="70" l="1"/>
  <c r="K16" i="70"/>
  <c r="I87" i="68"/>
  <c r="K17" i="70" l="1"/>
  <c r="E18" i="70"/>
  <c r="E19" i="70" s="1"/>
  <c r="E20" i="70" s="1"/>
  <c r="E21" i="70" s="1"/>
  <c r="E22" i="70" s="1"/>
  <c r="E23" i="70" s="1"/>
  <c r="E24" i="70" s="1"/>
  <c r="E25" i="70" s="1"/>
  <c r="E26" i="70" s="1"/>
  <c r="E27" i="70" s="1"/>
  <c r="E28" i="70" s="1"/>
  <c r="E29" i="70" s="1"/>
  <c r="E30" i="70" s="1"/>
  <c r="E31" i="70" s="1"/>
  <c r="E32" i="70" s="1"/>
  <c r="E33" i="70" s="1"/>
  <c r="E34" i="70" s="1"/>
  <c r="E35" i="70" s="1"/>
  <c r="E36" i="70" s="1"/>
  <c r="E37" i="70" s="1"/>
  <c r="E38" i="70" s="1"/>
  <c r="E39" i="70" s="1"/>
  <c r="E40" i="70" s="1"/>
  <c r="E41" i="70" s="1"/>
  <c r="I88" i="68"/>
  <c r="I89" i="68" l="1"/>
  <c r="D45" i="68" l="1"/>
  <c r="J61" i="68"/>
  <c r="C71" i="68"/>
  <c r="I56" i="68" s="1"/>
  <c r="H56" i="68"/>
  <c r="K62" i="68"/>
  <c r="J62" i="68"/>
  <c r="G62" i="68"/>
  <c r="H62" i="68" s="1"/>
  <c r="F62" i="68"/>
  <c r="C62" i="68"/>
  <c r="K61" i="68"/>
  <c r="G61" i="68"/>
  <c r="F61" i="68"/>
  <c r="F63" i="68" s="1"/>
  <c r="C61" i="68"/>
  <c r="I57" i="68"/>
  <c r="H57" i="68"/>
  <c r="F57" i="68"/>
  <c r="F56" i="68"/>
  <c r="D50" i="68"/>
  <c r="C50" i="68"/>
  <c r="C49" i="68"/>
  <c r="C48" i="68"/>
  <c r="D47" i="68"/>
  <c r="C47" i="68"/>
  <c r="C46" i="68"/>
  <c r="C45" i="68"/>
  <c r="E66" i="68"/>
  <c r="B15" i="68"/>
  <c r="B16" i="68" s="1"/>
  <c r="B12" i="68"/>
  <c r="B5" i="68"/>
  <c r="W17" i="68" l="1"/>
  <c r="W18" i="68" s="1"/>
  <c r="W19" i="68" s="1"/>
  <c r="W20" i="68" s="1"/>
  <c r="W21" i="68" s="1"/>
  <c r="W22" i="68" s="1"/>
  <c r="W23" i="68" s="1"/>
  <c r="B17" i="68"/>
  <c r="B18" i="68" s="1"/>
  <c r="Z17" i="68"/>
  <c r="Z18" i="68" s="1"/>
  <c r="Z19" i="68" s="1"/>
  <c r="Z20" i="68" s="1"/>
  <c r="Z21" i="68" s="1"/>
  <c r="Z22" i="68" s="1"/>
  <c r="Z23" i="68" s="1"/>
  <c r="Z24" i="68" s="1"/>
  <c r="Z25" i="68" s="1"/>
  <c r="Z26" i="68" s="1"/>
  <c r="Z27" i="68" s="1"/>
  <c r="Z28" i="68" s="1"/>
  <c r="Z29" i="68" s="1"/>
  <c r="Z30" i="68" s="1"/>
  <c r="Z31" i="68" s="1"/>
  <c r="Z32" i="68" s="1"/>
  <c r="Z33" i="68" s="1"/>
  <c r="H61" i="68"/>
  <c r="H63" i="68" s="1"/>
  <c r="I61" i="68" s="1"/>
  <c r="F58" i="68"/>
  <c r="H58" i="68" s="1"/>
  <c r="B19" i="68" l="1"/>
  <c r="AC18" i="68"/>
  <c r="I62" i="68"/>
  <c r="I63" i="68" s="1"/>
  <c r="G63" i="68"/>
  <c r="D46" i="68" s="1"/>
  <c r="D76" i="68"/>
  <c r="G56" i="68"/>
  <c r="I58" i="68"/>
  <c r="B20" i="68" l="1"/>
  <c r="AC19" i="68"/>
  <c r="K63" i="68"/>
  <c r="J63" i="68"/>
  <c r="F16" i="68" s="1"/>
  <c r="G57" i="68"/>
  <c r="G58" i="68" s="1"/>
  <c r="F17" i="68" l="1"/>
  <c r="L16" i="68"/>
  <c r="B21" i="68"/>
  <c r="AC20" i="68"/>
  <c r="D49" i="68"/>
  <c r="F18" i="68" l="1"/>
  <c r="L17" i="68"/>
  <c r="B22" i="68"/>
  <c r="AC21" i="68"/>
  <c r="F19" i="68" l="1"/>
  <c r="L18" i="68"/>
  <c r="B23" i="68"/>
  <c r="AC22" i="68"/>
  <c r="F20" i="68" l="1"/>
  <c r="L19" i="68"/>
  <c r="B24" i="68"/>
  <c r="AC23" i="68"/>
  <c r="L20" i="68" l="1"/>
  <c r="F21" i="68"/>
  <c r="B25" i="68"/>
  <c r="E25" i="68"/>
  <c r="AC24" i="68"/>
  <c r="L21" i="68" l="1"/>
  <c r="F22" i="68"/>
  <c r="W24" i="68"/>
  <c r="B26" i="68"/>
  <c r="E26" i="68" s="1"/>
  <c r="AC25" i="68"/>
  <c r="D24" i="68"/>
  <c r="D25" i="68" s="1"/>
  <c r="V24" i="68"/>
  <c r="L22" i="68" l="1"/>
  <c r="F23" i="68"/>
  <c r="B27" i="68"/>
  <c r="E27" i="68" s="1"/>
  <c r="AC26" i="68"/>
  <c r="W25" i="68"/>
  <c r="X25" i="68" s="1"/>
  <c r="X24" i="68"/>
  <c r="D26" i="68"/>
  <c r="L23" i="68" l="1"/>
  <c r="F24" i="68"/>
  <c r="F25" i="68" s="1"/>
  <c r="W26" i="68"/>
  <c r="X26" i="68" s="1"/>
  <c r="AC27" i="68"/>
  <c r="B28" i="68"/>
  <c r="E28" i="68" s="1"/>
  <c r="D27" i="68"/>
  <c r="F26" i="68" l="1"/>
  <c r="G24" i="68"/>
  <c r="H24" i="68" s="1"/>
  <c r="W27" i="68"/>
  <c r="X27" i="68" s="1"/>
  <c r="AC28" i="68"/>
  <c r="B29" i="68"/>
  <c r="E29" i="68" s="1"/>
  <c r="G25" i="68"/>
  <c r="H25" i="68" s="1"/>
  <c r="D28" i="68"/>
  <c r="L25" i="68" l="1"/>
  <c r="L24" i="68"/>
  <c r="F27" i="68"/>
  <c r="W28" i="68"/>
  <c r="X28" i="68" s="1"/>
  <c r="AC29" i="68"/>
  <c r="B30" i="68"/>
  <c r="E30" i="68" s="1"/>
  <c r="G26" i="68"/>
  <c r="H26" i="68" s="1"/>
  <c r="D29" i="68"/>
  <c r="F28" i="68" l="1"/>
  <c r="L26" i="68"/>
  <c r="W29" i="68"/>
  <c r="X29" i="68" s="1"/>
  <c r="AC30" i="68"/>
  <c r="B31" i="68"/>
  <c r="E31" i="68" s="1"/>
  <c r="G27" i="68"/>
  <c r="H27" i="68" s="1"/>
  <c r="D30" i="68"/>
  <c r="L27" i="68" l="1"/>
  <c r="F29" i="68"/>
  <c r="W30" i="68"/>
  <c r="X30" i="68" s="1"/>
  <c r="AC31" i="68"/>
  <c r="B32" i="68"/>
  <c r="E32" i="68" s="1"/>
  <c r="G28" i="68"/>
  <c r="H28" i="68" s="1"/>
  <c r="D31" i="68"/>
  <c r="L28" i="68" l="1"/>
  <c r="F30" i="68"/>
  <c r="W31" i="68"/>
  <c r="X31" i="68" s="1"/>
  <c r="AC32" i="68"/>
  <c r="AC33" i="68" s="1"/>
  <c r="AC34" i="68" s="1"/>
  <c r="AC35" i="68" s="1"/>
  <c r="AC36" i="68" s="1"/>
  <c r="AC37" i="68" s="1"/>
  <c r="AC40" i="68" s="1"/>
  <c r="B33" i="68"/>
  <c r="E33" i="68" s="1"/>
  <c r="G29" i="68"/>
  <c r="H29" i="68" s="1"/>
  <c r="D32" i="68"/>
  <c r="F31" i="68" l="1"/>
  <c r="L29" i="68"/>
  <c r="AC41" i="68"/>
  <c r="AC42" i="68" s="1"/>
  <c r="AC43" i="68" s="1"/>
  <c r="AC44" i="68" s="1"/>
  <c r="AC45" i="68" s="1"/>
  <c r="AC46" i="68" s="1"/>
  <c r="AC47" i="68" s="1"/>
  <c r="AC48" i="68" s="1"/>
  <c r="AC49" i="68" s="1"/>
  <c r="W32" i="68"/>
  <c r="X32" i="68" s="1"/>
  <c r="B34" i="68"/>
  <c r="E34" i="68" s="1"/>
  <c r="G30" i="68"/>
  <c r="H30" i="68" s="1"/>
  <c r="D33" i="68"/>
  <c r="L30" i="68" l="1"/>
  <c r="F32" i="68"/>
  <c r="W33" i="68"/>
  <c r="X33" i="68" s="1"/>
  <c r="B35" i="68"/>
  <c r="E35" i="68" s="1"/>
  <c r="G31" i="68"/>
  <c r="H31" i="68" s="1"/>
  <c r="D34" i="68"/>
  <c r="F33" i="68" l="1"/>
  <c r="L31" i="68"/>
  <c r="B36" i="68"/>
  <c r="G32" i="68"/>
  <c r="H32" i="68" s="1"/>
  <c r="D35" i="68"/>
  <c r="F34" i="68" l="1"/>
  <c r="L32" i="68"/>
  <c r="E36" i="68"/>
  <c r="G33" i="68"/>
  <c r="H33" i="68" s="1"/>
  <c r="D36" i="68"/>
  <c r="D37" i="68" s="1"/>
  <c r="F35" i="68" l="1"/>
  <c r="E37" i="68"/>
  <c r="L33" i="68"/>
  <c r="D38" i="68"/>
  <c r="G34" i="68"/>
  <c r="H34" i="68" s="1"/>
  <c r="E38" i="68" l="1"/>
  <c r="F36" i="68"/>
  <c r="L34" i="68"/>
  <c r="D39" i="68"/>
  <c r="G35" i="68"/>
  <c r="H35" i="68" s="1"/>
  <c r="F37" i="68" l="1"/>
  <c r="L35" i="68"/>
  <c r="G36" i="68"/>
  <c r="H36" i="68" s="1"/>
  <c r="E39" i="68"/>
  <c r="D40" i="68"/>
  <c r="D49" i="70"/>
  <c r="D18" i="70"/>
  <c r="K18" i="70" l="1"/>
  <c r="G18" i="70"/>
  <c r="I18" i="70" s="1"/>
  <c r="F11" i="77" s="1"/>
  <c r="L36" i="68"/>
  <c r="E40" i="68"/>
  <c r="G37" i="68"/>
  <c r="H37" i="68" s="1"/>
  <c r="F38" i="68"/>
  <c r="D19" i="70"/>
  <c r="L37" i="68" l="1"/>
  <c r="K19" i="70"/>
  <c r="G19" i="70"/>
  <c r="I19" i="70" s="1"/>
  <c r="F12" i="77" s="1"/>
  <c r="F39" i="68"/>
  <c r="G38" i="68"/>
  <c r="H38" i="68" s="1"/>
  <c r="D20" i="70"/>
  <c r="J18" i="70"/>
  <c r="K20" i="70" l="1"/>
  <c r="G20" i="70"/>
  <c r="I20" i="70" s="1"/>
  <c r="F40" i="68"/>
  <c r="G39" i="68"/>
  <c r="H39" i="68" s="1"/>
  <c r="L38" i="68"/>
  <c r="F13" i="77"/>
  <c r="D21" i="70"/>
  <c r="J19" i="70"/>
  <c r="K21" i="70" l="1"/>
  <c r="G21" i="70"/>
  <c r="I21" i="70" s="1"/>
  <c r="F14" i="77" s="1"/>
  <c r="G40" i="68"/>
  <c r="H40" i="68" s="1"/>
  <c r="L39" i="68"/>
  <c r="D22" i="70"/>
  <c r="J20" i="70"/>
  <c r="L40" i="68" l="1"/>
  <c r="K22" i="70"/>
  <c r="G22" i="70"/>
  <c r="I22" i="70" s="1"/>
  <c r="F15" i="77" s="1"/>
  <c r="J21" i="70"/>
  <c r="D23" i="70"/>
  <c r="K23" i="70" l="1"/>
  <c r="G23" i="70"/>
  <c r="I23" i="70" s="1"/>
  <c r="F16" i="77" s="1"/>
  <c r="J22" i="70"/>
  <c r="D24" i="70"/>
  <c r="K24" i="70" l="1"/>
  <c r="G24" i="70"/>
  <c r="I24" i="70" s="1"/>
  <c r="J23" i="70"/>
  <c r="F17" i="77"/>
  <c r="D25" i="70"/>
  <c r="K25" i="70" l="1"/>
  <c r="G25" i="70"/>
  <c r="I25" i="70" s="1"/>
  <c r="D26" i="70"/>
  <c r="F18" i="77"/>
  <c r="J24" i="70"/>
  <c r="K26" i="70" l="1"/>
  <c r="G26" i="70"/>
  <c r="I26" i="70" s="1"/>
  <c r="F19" i="77" s="1"/>
  <c r="J25" i="70"/>
  <c r="D27" i="70"/>
  <c r="K27" i="70" l="1"/>
  <c r="G27" i="70"/>
  <c r="I27" i="70" s="1"/>
  <c r="J26" i="70"/>
  <c r="F20" i="77"/>
  <c r="D28" i="70"/>
  <c r="K28" i="70" l="1"/>
  <c r="G28" i="70"/>
  <c r="I28" i="70" s="1"/>
  <c r="F21" i="77" s="1"/>
  <c r="D29" i="70"/>
  <c r="J27" i="70"/>
  <c r="K29" i="70" l="1"/>
  <c r="G29" i="70"/>
  <c r="I29" i="70" s="1"/>
  <c r="D30" i="70"/>
  <c r="F22" i="77"/>
  <c r="J28" i="70"/>
  <c r="K30" i="70" l="1"/>
  <c r="G30" i="70"/>
  <c r="I30" i="70" s="1"/>
  <c r="F23" i="77" s="1"/>
  <c r="J29" i="70"/>
  <c r="D31" i="70"/>
  <c r="K31" i="70" l="1"/>
  <c r="G31" i="70"/>
  <c r="I31" i="70" s="1"/>
  <c r="F24" i="77" s="1"/>
  <c r="J30" i="70"/>
  <c r="D32" i="70"/>
  <c r="K32" i="70" l="1"/>
  <c r="G32" i="70"/>
  <c r="I32" i="70" s="1"/>
  <c r="F25" i="77"/>
  <c r="F26" i="77" s="1"/>
  <c r="F27" i="77" s="1"/>
  <c r="F28" i="77" s="1"/>
  <c r="F29" i="77" s="1"/>
  <c r="F30" i="77" s="1"/>
  <c r="F31" i="77" s="1"/>
  <c r="F32" i="77" s="1"/>
  <c r="F33" i="77" s="1"/>
  <c r="F34" i="77" s="1"/>
  <c r="F35" i="77" s="1"/>
  <c r="F36" i="77" s="1"/>
  <c r="F37" i="77" s="1"/>
  <c r="F38" i="77" s="1"/>
  <c r="F39" i="77" s="1"/>
  <c r="F40" i="77" s="1"/>
  <c r="D33" i="70"/>
  <c r="J31" i="70"/>
  <c r="K33" i="70" l="1"/>
  <c r="G33" i="70"/>
  <c r="I33" i="70" s="1"/>
  <c r="J32" i="70"/>
  <c r="F50" i="77"/>
  <c r="D34" i="70"/>
  <c r="K34" i="70" l="1"/>
  <c r="G34" i="70"/>
  <c r="I34" i="70" s="1"/>
  <c r="D35" i="70"/>
  <c r="J33" i="70"/>
  <c r="K35" i="70" l="1"/>
  <c r="G35" i="70"/>
  <c r="I35" i="70" s="1"/>
  <c r="J34" i="70"/>
  <c r="D36" i="70"/>
  <c r="K36" i="70" l="1"/>
  <c r="G36" i="70"/>
  <c r="I36" i="70" s="1"/>
  <c r="J36" i="70" s="1"/>
  <c r="D37" i="70"/>
  <c r="D38" i="70" s="1"/>
  <c r="J35" i="70"/>
  <c r="K38" i="70" l="1"/>
  <c r="G38" i="70"/>
  <c r="I38" i="70" s="1"/>
  <c r="J38" i="70" s="1"/>
  <c r="D39" i="70"/>
  <c r="K37" i="70"/>
  <c r="G37" i="70"/>
  <c r="I37" i="70" s="1"/>
  <c r="J37" i="70" s="1"/>
  <c r="D40" i="70" l="1"/>
  <c r="D41" i="70" s="1"/>
  <c r="K39" i="70"/>
  <c r="G39" i="70"/>
  <c r="I39" i="70" s="1"/>
  <c r="J39" i="70" s="1"/>
  <c r="E12" i="67"/>
  <c r="K12" i="67" s="1"/>
  <c r="K41" i="70" l="1"/>
  <c r="G41" i="70"/>
  <c r="I41" i="70" s="1"/>
  <c r="J41" i="70" s="1"/>
  <c r="K40" i="70"/>
  <c r="G40" i="70"/>
  <c r="I40" i="70" s="1"/>
  <c r="J40" i="70" s="1"/>
  <c r="U57" i="43" l="1"/>
  <c r="U56" i="43"/>
  <c r="U55" i="43"/>
  <c r="T55" i="67"/>
  <c r="T57" i="67"/>
  <c r="T56" i="67"/>
  <c r="C67" i="67" l="1"/>
  <c r="H12" i="67"/>
  <c r="Q57" i="67"/>
  <c r="D49" i="67"/>
  <c r="C49" i="67"/>
  <c r="D47" i="67"/>
  <c r="C47" i="67"/>
  <c r="C46" i="67"/>
  <c r="C45" i="67"/>
  <c r="B11" i="67"/>
  <c r="B12" i="67" s="1"/>
  <c r="B3" i="67"/>
  <c r="C52" i="67" s="1"/>
  <c r="B9" i="67" s="1"/>
  <c r="C68" i="67" l="1"/>
  <c r="B13" i="67"/>
  <c r="C69" i="67" l="1"/>
  <c r="C70" i="67"/>
  <c r="B14" i="67"/>
  <c r="C71" i="67" l="1"/>
  <c r="B15" i="67"/>
  <c r="B16" i="67" l="1"/>
  <c r="C72" i="67"/>
  <c r="C73" i="67" l="1"/>
  <c r="B17" i="67"/>
  <c r="B18" i="67" l="1"/>
  <c r="F18" i="67"/>
  <c r="C74" i="67"/>
  <c r="B19" i="67" l="1"/>
  <c r="F66" i="67"/>
  <c r="F67" i="67" l="1"/>
  <c r="B20" i="67"/>
  <c r="F68" i="67" l="1"/>
  <c r="B21" i="67"/>
  <c r="B22" i="67" l="1"/>
  <c r="F69" i="67"/>
  <c r="F70" i="67" l="1"/>
  <c r="B23" i="67"/>
  <c r="F71" i="67" l="1"/>
  <c r="B24" i="67"/>
  <c r="F72" i="67" l="1"/>
  <c r="B25" i="67"/>
  <c r="B26" i="67" l="1"/>
  <c r="F73" i="67"/>
  <c r="F74" i="67" l="1"/>
  <c r="B27" i="67"/>
  <c r="B28" i="67" l="1"/>
  <c r="I66" i="67"/>
  <c r="I67" i="67" l="1"/>
  <c r="B29" i="67"/>
  <c r="I68" i="67" l="1"/>
  <c r="B30" i="67"/>
  <c r="I69" i="67" l="1"/>
  <c r="B31" i="67"/>
  <c r="B32" i="67" l="1"/>
  <c r="I70" i="67"/>
  <c r="B33" i="67" l="1"/>
  <c r="B34" i="67" s="1"/>
  <c r="B35" i="67" s="1"/>
  <c r="B36" i="67" s="1"/>
  <c r="B37" i="67" s="1"/>
  <c r="I71" i="67"/>
  <c r="I72" i="67" l="1"/>
  <c r="I73" i="67" l="1"/>
  <c r="I74" i="67" l="1"/>
  <c r="F19" i="67" l="1"/>
  <c r="F20" i="67" s="1"/>
  <c r="F21" i="67" s="1"/>
  <c r="F22" i="67" s="1"/>
  <c r="F23" i="67" s="1"/>
  <c r="F24" i="67" s="1"/>
  <c r="F25" i="67" s="1"/>
  <c r="F26" i="67" s="1"/>
  <c r="F27" i="67" s="1"/>
  <c r="F28" i="67" s="1"/>
  <c r="F29" i="67" s="1"/>
  <c r="F30" i="67" s="1"/>
  <c r="F31" i="67" s="1"/>
  <c r="F32" i="67" s="1"/>
  <c r="F33" i="67" s="1"/>
  <c r="F34" i="67" s="1"/>
  <c r="F35" i="67" s="1"/>
  <c r="F36" i="67" s="1"/>
  <c r="F37" i="67" s="1"/>
  <c r="E13" i="67"/>
  <c r="K13" i="67" s="1"/>
  <c r="H13" i="67"/>
  <c r="H14" i="67" s="1"/>
  <c r="H15" i="67" s="1"/>
  <c r="H16" i="67" s="1"/>
  <c r="H17" i="67" s="1"/>
  <c r="H18" i="67" s="1"/>
  <c r="H19" i="67" s="1"/>
  <c r="H20" i="67" s="1"/>
  <c r="H21" i="67" s="1"/>
  <c r="H22" i="67" s="1"/>
  <c r="H23" i="67" s="1"/>
  <c r="H24" i="67" s="1"/>
  <c r="H25" i="67" s="1"/>
  <c r="H26" i="67" s="1"/>
  <c r="H27" i="67" s="1"/>
  <c r="H28" i="67" s="1"/>
  <c r="H29" i="67" s="1"/>
  <c r="H30" i="67" s="1"/>
  <c r="H31" i="67" s="1"/>
  <c r="H32" i="67" s="1"/>
  <c r="H33" i="67" s="1"/>
  <c r="H34" i="67" s="1"/>
  <c r="H35" i="67" s="1"/>
  <c r="H36" i="67" s="1"/>
  <c r="H37" i="67" s="1"/>
  <c r="E14" i="67" l="1"/>
  <c r="K14" i="67" s="1"/>
  <c r="E15" i="67" l="1"/>
  <c r="K15" i="67" s="1"/>
  <c r="E16" i="67" l="1"/>
  <c r="K16" i="67" s="1"/>
  <c r="E17" i="67" l="1"/>
  <c r="K17" i="67" s="1"/>
  <c r="E18" i="67" l="1"/>
  <c r="E19" i="67" s="1"/>
  <c r="E20" i="67" l="1"/>
  <c r="E21" i="67" l="1"/>
  <c r="E22" i="67" l="1"/>
  <c r="E23" i="67" l="1"/>
  <c r="D46" i="67"/>
  <c r="E24" i="67" l="1"/>
  <c r="E25" i="67" l="1"/>
  <c r="D18" i="67"/>
  <c r="K18" i="67" l="1"/>
  <c r="G18" i="67"/>
  <c r="E26" i="67"/>
  <c r="D19" i="67"/>
  <c r="K19" i="67" l="1"/>
  <c r="G19" i="67"/>
  <c r="E27" i="67"/>
  <c r="D20" i="67"/>
  <c r="K20" i="67" l="1"/>
  <c r="G20" i="67"/>
  <c r="E28" i="67"/>
  <c r="D21" i="67"/>
  <c r="K21" i="67" l="1"/>
  <c r="G21" i="67"/>
  <c r="E29" i="67"/>
  <c r="D22" i="67"/>
  <c r="K22" i="67" l="1"/>
  <c r="G22" i="67"/>
  <c r="E30" i="67"/>
  <c r="D23" i="67"/>
  <c r="K23" i="67" l="1"/>
  <c r="G23" i="67"/>
  <c r="E31" i="67"/>
  <c r="D24" i="67"/>
  <c r="K24" i="67" l="1"/>
  <c r="G24" i="67"/>
  <c r="E32" i="67"/>
  <c r="E33" i="67" s="1"/>
  <c r="E34" i="67" s="1"/>
  <c r="E35" i="67" s="1"/>
  <c r="E36" i="67" s="1"/>
  <c r="E37" i="67" s="1"/>
  <c r="D25" i="67"/>
  <c r="K25" i="67" l="1"/>
  <c r="G25" i="67"/>
  <c r="D26" i="67"/>
  <c r="K26" i="67" l="1"/>
  <c r="G26" i="67"/>
  <c r="D27" i="67"/>
  <c r="K27" i="67" l="1"/>
  <c r="G27" i="67"/>
  <c r="D28" i="67"/>
  <c r="K28" i="67" l="1"/>
  <c r="G28" i="67"/>
  <c r="D29" i="67"/>
  <c r="K29" i="67" l="1"/>
  <c r="G29" i="67"/>
  <c r="D30" i="67"/>
  <c r="K30" i="67" l="1"/>
  <c r="G30" i="67"/>
  <c r="D31" i="67"/>
  <c r="K31" i="67" l="1"/>
  <c r="G31" i="67"/>
  <c r="D32" i="67"/>
  <c r="D33" i="67" l="1"/>
  <c r="D34" i="67" s="1"/>
  <c r="K32" i="67"/>
  <c r="G32" i="67"/>
  <c r="I28" i="67"/>
  <c r="I24" i="67"/>
  <c r="I20" i="67"/>
  <c r="I31" i="67"/>
  <c r="I27" i="67"/>
  <c r="I23" i="67"/>
  <c r="I19" i="67"/>
  <c r="I30" i="67"/>
  <c r="I26" i="67"/>
  <c r="I22" i="67"/>
  <c r="I18" i="67"/>
  <c r="I29" i="67"/>
  <c r="I25" i="67"/>
  <c r="I21" i="67"/>
  <c r="K34" i="67" l="1"/>
  <c r="G34" i="67"/>
  <c r="K33" i="67"/>
  <c r="G33" i="67"/>
  <c r="I33" i="67" s="1"/>
  <c r="J33" i="67" s="1"/>
  <c r="J26" i="77"/>
  <c r="J27" i="77" s="1"/>
  <c r="J28" i="77" s="1"/>
  <c r="J29" i="77" s="1"/>
  <c r="J30" i="77" s="1"/>
  <c r="J31" i="77" s="1"/>
  <c r="J32" i="77" s="1"/>
  <c r="J33" i="77" s="1"/>
  <c r="J34" i="77" s="1"/>
  <c r="J35" i="77" s="1"/>
  <c r="J36" i="77" s="1"/>
  <c r="J37" i="77" s="1"/>
  <c r="J38" i="77" s="1"/>
  <c r="J39" i="77" s="1"/>
  <c r="J40" i="77" s="1"/>
  <c r="J41" i="77" s="1"/>
  <c r="J42" i="77" s="1"/>
  <c r="J43" i="77" s="1"/>
  <c r="J44" i="77" s="1"/>
  <c r="J45" i="77" s="1"/>
  <c r="J46" i="77" s="1"/>
  <c r="I32" i="67"/>
  <c r="I25" i="77" s="1"/>
  <c r="I26" i="77" s="1"/>
  <c r="I27" i="77" s="1"/>
  <c r="I28" i="77" s="1"/>
  <c r="I29" i="77" s="1"/>
  <c r="I30" i="77" s="1"/>
  <c r="I31" i="77" s="1"/>
  <c r="I32" i="77" s="1"/>
  <c r="I33" i="77" s="1"/>
  <c r="I34" i="77" s="1"/>
  <c r="I35" i="77" s="1"/>
  <c r="I36" i="77" s="1"/>
  <c r="I37" i="77" s="1"/>
  <c r="I38" i="77" s="1"/>
  <c r="I39" i="77" s="1"/>
  <c r="I40" i="77" s="1"/>
  <c r="D35" i="67"/>
  <c r="I14" i="77"/>
  <c r="I18" i="77"/>
  <c r="I22" i="77"/>
  <c r="I15" i="77"/>
  <c r="I19" i="77"/>
  <c r="I23" i="77"/>
  <c r="I12" i="77"/>
  <c r="I16" i="77"/>
  <c r="I20" i="77"/>
  <c r="I24" i="77"/>
  <c r="I13" i="77"/>
  <c r="I17" i="77"/>
  <c r="I21" i="77"/>
  <c r="I11" i="77"/>
  <c r="J50" i="77" l="1"/>
  <c r="K35" i="67"/>
  <c r="G35" i="67"/>
  <c r="I34" i="67"/>
  <c r="J34" i="67" s="1"/>
  <c r="D36" i="67"/>
  <c r="I50" i="77"/>
  <c r="J18" i="67"/>
  <c r="J32" i="67"/>
  <c r="J28" i="67"/>
  <c r="J24" i="67"/>
  <c r="J20" i="67"/>
  <c r="J31" i="67"/>
  <c r="J27" i="67"/>
  <c r="J23" i="67"/>
  <c r="J19" i="67"/>
  <c r="J30" i="67"/>
  <c r="J26" i="67"/>
  <c r="J22" i="67"/>
  <c r="J29" i="67"/>
  <c r="J25" i="67"/>
  <c r="J21" i="67"/>
  <c r="K36" i="67" l="1"/>
  <c r="G36" i="67"/>
  <c r="I35" i="67"/>
  <c r="J35" i="67" s="1"/>
  <c r="D37" i="67"/>
  <c r="K37" i="67" l="1"/>
  <c r="G37" i="67"/>
  <c r="I37" i="67" s="1"/>
  <c r="J37" i="67" s="1"/>
  <c r="I36" i="67"/>
  <c r="J36" i="67" s="1"/>
  <c r="R57" i="43" l="1"/>
  <c r="C43" i="47" l="1"/>
  <c r="C65" i="80"/>
  <c r="C65" i="79"/>
  <c r="C65" i="78"/>
  <c r="C65" i="73"/>
  <c r="C65" i="71"/>
  <c r="C65" i="76"/>
  <c r="C65" i="75"/>
  <c r="C65" i="72"/>
  <c r="C68" i="70"/>
  <c r="C80" i="68"/>
  <c r="C65" i="67"/>
  <c r="CN9" i="25" l="1"/>
  <c r="CI9" i="25"/>
  <c r="AV9" i="25"/>
  <c r="AQ9" i="25"/>
  <c r="CX9" i="25" l="1"/>
  <c r="CW9" i="25"/>
  <c r="CV9" i="25"/>
  <c r="CU9" i="25"/>
  <c r="CT9" i="25"/>
  <c r="CS9" i="25"/>
  <c r="CR9" i="25"/>
  <c r="CQ9" i="25"/>
  <c r="CP9" i="25"/>
  <c r="CO9" i="25"/>
  <c r="BB9" i="25"/>
  <c r="BA9" i="25"/>
  <c r="AZ9" i="25"/>
  <c r="AY9" i="25"/>
  <c r="AX9" i="25"/>
  <c r="CM9" i="25" l="1"/>
  <c r="CL9" i="25"/>
  <c r="CK9" i="25"/>
  <c r="CJ9" i="25"/>
  <c r="CH9" i="25"/>
  <c r="CG9" i="25"/>
  <c r="CF9" i="25"/>
  <c r="CD9" i="25"/>
  <c r="AW9" i="25"/>
  <c r="AU9" i="25"/>
  <c r="AT9" i="25"/>
  <c r="AS9" i="25"/>
  <c r="AR9" i="25"/>
  <c r="AP9" i="25"/>
  <c r="AO9" i="25"/>
  <c r="AN9" i="25"/>
  <c r="AL9" i="25"/>
  <c r="B11" i="43" l="1"/>
  <c r="B12" i="43" s="1"/>
  <c r="B13" i="43" l="1"/>
  <c r="B11" i="47" l="1"/>
  <c r="BH11" i="47" l="1"/>
  <c r="BC11" i="47"/>
  <c r="AS11" i="47"/>
  <c r="AX11" i="47"/>
  <c r="O11" i="47"/>
  <c r="J11" i="47"/>
  <c r="B12" i="47"/>
  <c r="BC12" i="47" l="1"/>
  <c r="AS12" i="47"/>
  <c r="AX12" i="47"/>
  <c r="O12" i="47"/>
  <c r="B13" i="47"/>
  <c r="E10" i="47"/>
  <c r="BC13" i="47" l="1"/>
  <c r="O13" i="47"/>
  <c r="AX13" i="47"/>
  <c r="AS13" i="47"/>
  <c r="B14" i="47"/>
  <c r="BC14" i="47" l="1"/>
  <c r="AX14" i="47"/>
  <c r="O14" i="47"/>
  <c r="AS14" i="47"/>
  <c r="B15" i="47"/>
  <c r="BC15" i="47" l="1"/>
  <c r="AX15" i="47"/>
  <c r="O15" i="47"/>
  <c r="AS15" i="47"/>
  <c r="B16" i="47"/>
  <c r="C10" i="25"/>
  <c r="BC16" i="47" l="1"/>
  <c r="AX16" i="47"/>
  <c r="O16" i="47"/>
  <c r="AS16" i="47"/>
  <c r="B17" i="47"/>
  <c r="B18" i="47" l="1"/>
  <c r="AX17" i="47"/>
  <c r="AS17" i="47"/>
  <c r="O17" i="47"/>
  <c r="F44" i="47"/>
  <c r="B19" i="47" l="1"/>
  <c r="AX18" i="47"/>
  <c r="AS18" i="47"/>
  <c r="AI11" i="47"/>
  <c r="F45" i="47"/>
  <c r="B20" i="47" l="1"/>
  <c r="AS19" i="47"/>
  <c r="AX19" i="47"/>
  <c r="AN11" i="47"/>
  <c r="AI12" i="47"/>
  <c r="Y11" i="47"/>
  <c r="F46" i="47"/>
  <c r="D46" i="43"/>
  <c r="C67" i="43"/>
  <c r="C49" i="43"/>
  <c r="C48" i="43"/>
  <c r="C47" i="43"/>
  <c r="C46" i="43"/>
  <c r="C45" i="43"/>
  <c r="B21" i="47" l="1"/>
  <c r="AX20" i="47"/>
  <c r="AS20" i="47"/>
  <c r="AN12" i="47"/>
  <c r="AI13" i="47"/>
  <c r="J12" i="47"/>
  <c r="C68" i="43"/>
  <c r="F47" i="47"/>
  <c r="D47" i="43"/>
  <c r="B3" i="43"/>
  <c r="C52" i="43" s="1"/>
  <c r="B9" i="43" s="1"/>
  <c r="C69" i="43" l="1"/>
  <c r="B22" i="47"/>
  <c r="AX21" i="47"/>
  <c r="AN13" i="47"/>
  <c r="AI14" i="47"/>
  <c r="J13" i="47"/>
  <c r="F48" i="47"/>
  <c r="C70" i="43"/>
  <c r="B23" i="47" l="1"/>
  <c r="AX22" i="47"/>
  <c r="AN14" i="47"/>
  <c r="AI15" i="47"/>
  <c r="J14" i="47"/>
  <c r="F49" i="47"/>
  <c r="C71" i="43"/>
  <c r="B14" i="43"/>
  <c r="B24" i="47" l="1"/>
  <c r="AX23" i="47"/>
  <c r="AN15" i="47"/>
  <c r="AI16" i="47"/>
  <c r="J15" i="47"/>
  <c r="F50" i="47"/>
  <c r="B15" i="43"/>
  <c r="C72" i="43"/>
  <c r="B25" i="47" l="1"/>
  <c r="AX24" i="47"/>
  <c r="O18" i="47"/>
  <c r="AN16" i="47"/>
  <c r="AI17" i="47"/>
  <c r="J16" i="47"/>
  <c r="F51" i="47"/>
  <c r="C73" i="43"/>
  <c r="B16" i="43"/>
  <c r="B26" i="47" l="1"/>
  <c r="O19" i="47"/>
  <c r="AN17" i="47"/>
  <c r="J17" i="47"/>
  <c r="F52" i="47"/>
  <c r="B17" i="43"/>
  <c r="C74" i="43"/>
  <c r="B27" i="47" l="1"/>
  <c r="AN18" i="47"/>
  <c r="I44" i="47"/>
  <c r="F66" i="43"/>
  <c r="B18" i="43"/>
  <c r="B28" i="47" l="1"/>
  <c r="O20" i="47"/>
  <c r="AN19" i="47"/>
  <c r="M24" i="47"/>
  <c r="I45" i="47"/>
  <c r="F67" i="43"/>
  <c r="B19" i="43"/>
  <c r="M25" i="47" l="1"/>
  <c r="B29" i="47"/>
  <c r="AS21" i="47"/>
  <c r="O21" i="47"/>
  <c r="AN20" i="47"/>
  <c r="I46" i="47"/>
  <c r="F68" i="43"/>
  <c r="B20" i="43"/>
  <c r="AQ25" i="47" l="1"/>
  <c r="AV25" i="47"/>
  <c r="B30" i="47"/>
  <c r="AS22" i="47"/>
  <c r="O22" i="47"/>
  <c r="I47" i="47"/>
  <c r="B21" i="43"/>
  <c r="F69" i="43"/>
  <c r="AV26" i="47" l="1"/>
  <c r="M26" i="47"/>
  <c r="AQ26" i="47"/>
  <c r="AQ27" i="47" s="1"/>
  <c r="B31" i="47"/>
  <c r="AS23" i="47"/>
  <c r="O23" i="47"/>
  <c r="I48" i="47"/>
  <c r="F70" i="43"/>
  <c r="B22" i="43"/>
  <c r="AV27" i="47" l="1"/>
  <c r="M27" i="47"/>
  <c r="M28" i="47" s="1"/>
  <c r="B32" i="47"/>
  <c r="I49" i="47"/>
  <c r="B23" i="43"/>
  <c r="F71" i="43"/>
  <c r="AV28" i="47" l="1"/>
  <c r="AQ28" i="47"/>
  <c r="AS24" i="47"/>
  <c r="I50" i="47"/>
  <c r="B24" i="43"/>
  <c r="F72" i="43"/>
  <c r="AV29" i="47" l="1"/>
  <c r="AQ29" i="47"/>
  <c r="M29" i="47"/>
  <c r="I51" i="47"/>
  <c r="B25" i="43"/>
  <c r="F73" i="43"/>
  <c r="M30" i="47" l="1"/>
  <c r="AV30" i="47"/>
  <c r="AQ30" i="47"/>
  <c r="I52" i="47"/>
  <c r="H18" i="47" s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0" i="47" s="1"/>
  <c r="H31" i="47" s="1"/>
  <c r="F74" i="43"/>
  <c r="B26" i="43"/>
  <c r="AL21" i="47" l="1"/>
  <c r="AL22" i="47" s="1"/>
  <c r="AL23" i="47" s="1"/>
  <c r="AL24" i="47" s="1"/>
  <c r="AL25" i="47" s="1"/>
  <c r="AL26" i="47" s="1"/>
  <c r="AL27" i="47" s="1"/>
  <c r="AL28" i="47" s="1"/>
  <c r="AL29" i="47" s="1"/>
  <c r="AL30" i="47" s="1"/>
  <c r="AL31" i="47" s="1"/>
  <c r="AB11" i="47"/>
  <c r="AB12" i="47" s="1"/>
  <c r="AB13" i="47" s="1"/>
  <c r="AB14" i="47" s="1"/>
  <c r="AB15" i="47" s="1"/>
  <c r="AB16" i="47" s="1"/>
  <c r="AB17" i="47" s="1"/>
  <c r="AB18" i="47" s="1"/>
  <c r="AB19" i="47" s="1"/>
  <c r="AB20" i="47" s="1"/>
  <c r="AB21" i="47" s="1"/>
  <c r="AB22" i="47" s="1"/>
  <c r="AB23" i="47" s="1"/>
  <c r="AB24" i="47" s="1"/>
  <c r="AB25" i="47" s="1"/>
  <c r="AB26" i="47" s="1"/>
  <c r="AB27" i="47" s="1"/>
  <c r="AB28" i="47" s="1"/>
  <c r="AB29" i="47" s="1"/>
  <c r="AB30" i="47" s="1"/>
  <c r="AB31" i="47" s="1"/>
  <c r="AD31" i="47" s="1"/>
  <c r="R12" i="47"/>
  <c r="R13" i="47" s="1"/>
  <c r="R14" i="47" s="1"/>
  <c r="R15" i="47" s="1"/>
  <c r="R16" i="47" s="1"/>
  <c r="R17" i="47" s="1"/>
  <c r="R18" i="47" s="1"/>
  <c r="R19" i="47" s="1"/>
  <c r="R20" i="47" s="1"/>
  <c r="R21" i="47" s="1"/>
  <c r="R22" i="47" s="1"/>
  <c r="R23" i="47" s="1"/>
  <c r="R24" i="47" s="1"/>
  <c r="R25" i="47" s="1"/>
  <c r="R26" i="47" s="1"/>
  <c r="R27" i="47" s="1"/>
  <c r="R28" i="47" s="1"/>
  <c r="R29" i="47" s="1"/>
  <c r="R30" i="47" s="1"/>
  <c r="R31" i="47" s="1"/>
  <c r="AG18" i="47"/>
  <c r="AG19" i="47" s="1"/>
  <c r="AG20" i="47" s="1"/>
  <c r="AG21" i="47" s="1"/>
  <c r="AG22" i="47" s="1"/>
  <c r="AG23" i="47" s="1"/>
  <c r="AG24" i="47" s="1"/>
  <c r="AG25" i="47" s="1"/>
  <c r="AG26" i="47" s="1"/>
  <c r="AG27" i="47" s="1"/>
  <c r="AG28" i="47" s="1"/>
  <c r="AG29" i="47" s="1"/>
  <c r="AG30" i="47" s="1"/>
  <c r="AG31" i="47" s="1"/>
  <c r="BF12" i="47"/>
  <c r="BF13" i="47" s="1"/>
  <c r="BF14" i="47" s="1"/>
  <c r="BF15" i="47" s="1"/>
  <c r="BF16" i="47" s="1"/>
  <c r="BF17" i="47" s="1"/>
  <c r="BF18" i="47" s="1"/>
  <c r="BF19" i="47" s="1"/>
  <c r="BF20" i="47" s="1"/>
  <c r="BF21" i="47" s="1"/>
  <c r="BF22" i="47" s="1"/>
  <c r="BF23" i="47" s="1"/>
  <c r="BF24" i="47" s="1"/>
  <c r="BF25" i="47" s="1"/>
  <c r="BF26" i="47" s="1"/>
  <c r="BF27" i="47" s="1"/>
  <c r="BF28" i="47" s="1"/>
  <c r="BF29" i="47" s="1"/>
  <c r="BF30" i="47" s="1"/>
  <c r="BF31" i="47" s="1"/>
  <c r="BA17" i="47"/>
  <c r="BA18" i="47" s="1"/>
  <c r="BA19" i="47" s="1"/>
  <c r="BA20" i="47" s="1"/>
  <c r="BA21" i="47" s="1"/>
  <c r="BA22" i="47" s="1"/>
  <c r="BA23" i="47" s="1"/>
  <c r="BA24" i="47" s="1"/>
  <c r="BA25" i="47" s="1"/>
  <c r="BA26" i="47" s="1"/>
  <c r="BA27" i="47" s="1"/>
  <c r="BA28" i="47" s="1"/>
  <c r="BA29" i="47" s="1"/>
  <c r="BA30" i="47" s="1"/>
  <c r="BA31" i="47" s="1"/>
  <c r="C12" i="47"/>
  <c r="C13" i="47" s="1"/>
  <c r="C14" i="47" s="1"/>
  <c r="C15" i="47" s="1"/>
  <c r="C16" i="47" s="1"/>
  <c r="C17" i="47" s="1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W12" i="47"/>
  <c r="W13" i="47" s="1"/>
  <c r="W14" i="47" s="1"/>
  <c r="W15" i="47" s="1"/>
  <c r="W16" i="47" s="1"/>
  <c r="W17" i="47" s="1"/>
  <c r="W18" i="47" s="1"/>
  <c r="W19" i="47" s="1"/>
  <c r="W20" i="47" s="1"/>
  <c r="W21" i="47" s="1"/>
  <c r="W22" i="47" s="1"/>
  <c r="W23" i="47" s="1"/>
  <c r="W24" i="47" s="1"/>
  <c r="W25" i="47" s="1"/>
  <c r="W26" i="47" s="1"/>
  <c r="W27" i="47" s="1"/>
  <c r="W28" i="47" s="1"/>
  <c r="W29" i="47" s="1"/>
  <c r="W30" i="47" s="1"/>
  <c r="W31" i="47" s="1"/>
  <c r="M31" i="47"/>
  <c r="AN31" i="47"/>
  <c r="AQ31" i="47"/>
  <c r="AV31" i="47"/>
  <c r="O24" i="47"/>
  <c r="E11" i="47"/>
  <c r="I66" i="43"/>
  <c r="B27" i="43"/>
  <c r="AB32" i="47" l="1"/>
  <c r="AD32" i="47" s="1"/>
  <c r="C32" i="47"/>
  <c r="AI18" i="47"/>
  <c r="AL32" i="47"/>
  <c r="AN32" i="47" s="1"/>
  <c r="W32" i="47"/>
  <c r="AI31" i="47"/>
  <c r="AG32" i="47"/>
  <c r="AI32" i="47" s="1"/>
  <c r="BH31" i="47"/>
  <c r="BF32" i="47"/>
  <c r="BH32" i="47" s="1"/>
  <c r="H32" i="47"/>
  <c r="AX31" i="47"/>
  <c r="AV32" i="47"/>
  <c r="AX32" i="47" s="1"/>
  <c r="AS31" i="47"/>
  <c r="AQ32" i="47"/>
  <c r="AS32" i="47" s="1"/>
  <c r="R32" i="47"/>
  <c r="BC31" i="47"/>
  <c r="BA32" i="47"/>
  <c r="BC32" i="47" s="1"/>
  <c r="M32" i="47"/>
  <c r="O25" i="47"/>
  <c r="BC17" i="47"/>
  <c r="BH12" i="47"/>
  <c r="AN21" i="47"/>
  <c r="AS25" i="47"/>
  <c r="AX25" i="47"/>
  <c r="AI19" i="47"/>
  <c r="Y12" i="47"/>
  <c r="J18" i="47"/>
  <c r="T11" i="47"/>
  <c r="AD11" i="47"/>
  <c r="I67" i="43"/>
  <c r="B28" i="43"/>
  <c r="O26" i="47" l="1"/>
  <c r="BH13" i="47"/>
  <c r="BC18" i="47"/>
  <c r="AX26" i="47"/>
  <c r="AS26" i="47"/>
  <c r="AN22" i="47"/>
  <c r="AI20" i="47"/>
  <c r="Y13" i="47"/>
  <c r="J19" i="47"/>
  <c r="E12" i="47"/>
  <c r="T12" i="47"/>
  <c r="AD12" i="47"/>
  <c r="I68" i="43"/>
  <c r="E13" i="47"/>
  <c r="B29" i="43"/>
  <c r="I69" i="43" l="1"/>
  <c r="BC19" i="47"/>
  <c r="BH14" i="47"/>
  <c r="O27" i="47"/>
  <c r="AN23" i="47"/>
  <c r="AS27" i="47"/>
  <c r="AX27" i="47"/>
  <c r="AI21" i="47"/>
  <c r="J20" i="47"/>
  <c r="Y14" i="47"/>
  <c r="AD13" i="47"/>
  <c r="T13" i="47"/>
  <c r="E14" i="47"/>
  <c r="B30" i="43"/>
  <c r="I70" i="43" l="1"/>
  <c r="BH15" i="47"/>
  <c r="BC20" i="47"/>
  <c r="AX28" i="47"/>
  <c r="AN24" i="47"/>
  <c r="AS28" i="47"/>
  <c r="O28" i="47"/>
  <c r="AI22" i="47"/>
  <c r="Y15" i="47"/>
  <c r="J21" i="47"/>
  <c r="T14" i="47"/>
  <c r="AD14" i="47"/>
  <c r="E15" i="47"/>
  <c r="B31" i="43"/>
  <c r="B32" i="43" s="1"/>
  <c r="B33" i="43" s="1"/>
  <c r="B34" i="43" s="1"/>
  <c r="B35" i="43" s="1"/>
  <c r="B36" i="43" s="1"/>
  <c r="B37" i="43" s="1"/>
  <c r="I71" i="43" l="1"/>
  <c r="BC21" i="47"/>
  <c r="BH16" i="47"/>
  <c r="O29" i="47"/>
  <c r="AN25" i="47"/>
  <c r="AX29" i="47"/>
  <c r="AS29" i="47"/>
  <c r="AI23" i="47"/>
  <c r="Y16" i="47"/>
  <c r="J22" i="47"/>
  <c r="T15" i="47"/>
  <c r="AD15" i="47"/>
  <c r="E16" i="47"/>
  <c r="I72" i="43" l="1"/>
  <c r="BH17" i="47"/>
  <c r="BC22" i="47"/>
  <c r="AN26" i="47"/>
  <c r="AS30" i="47"/>
  <c r="AX30" i="47"/>
  <c r="O30" i="47"/>
  <c r="AI24" i="47"/>
  <c r="J23" i="47"/>
  <c r="Y17" i="47"/>
  <c r="AD16" i="47"/>
  <c r="T16" i="47"/>
  <c r="E33" i="43"/>
  <c r="E34" i="43" s="1"/>
  <c r="E17" i="47"/>
  <c r="I73" i="43" l="1"/>
  <c r="E35" i="43"/>
  <c r="BC23" i="47"/>
  <c r="BH18" i="47"/>
  <c r="O31" i="47"/>
  <c r="AN27" i="47"/>
  <c r="AI25" i="47"/>
  <c r="Y18" i="47"/>
  <c r="J24" i="47"/>
  <c r="T17" i="47"/>
  <c r="AD17" i="47"/>
  <c r="E18" i="47"/>
  <c r="I74" i="43" l="1"/>
  <c r="E36" i="43"/>
  <c r="BH19" i="47"/>
  <c r="BC24" i="47"/>
  <c r="O32" i="47"/>
  <c r="AN28" i="47"/>
  <c r="AI26" i="47"/>
  <c r="J25" i="47"/>
  <c r="Y19" i="47"/>
  <c r="AD18" i="47"/>
  <c r="T18" i="47"/>
  <c r="E19" i="47"/>
  <c r="F19" i="43" l="1"/>
  <c r="F20" i="43" s="1"/>
  <c r="F21" i="43" s="1"/>
  <c r="F22" i="43" s="1"/>
  <c r="F23" i="43" s="1"/>
  <c r="F24" i="43" s="1"/>
  <c r="F25" i="43" s="1"/>
  <c r="F26" i="43" s="1"/>
  <c r="F27" i="43" s="1"/>
  <c r="F28" i="43" s="1"/>
  <c r="F29" i="43" s="1"/>
  <c r="F30" i="43" s="1"/>
  <c r="F31" i="43" s="1"/>
  <c r="F32" i="43" s="1"/>
  <c r="F33" i="43" s="1"/>
  <c r="F34" i="43" s="1"/>
  <c r="F35" i="43" s="1"/>
  <c r="F36" i="43" s="1"/>
  <c r="F37" i="43" s="1"/>
  <c r="BC25" i="47"/>
  <c r="BH20" i="47"/>
  <c r="AN29" i="47"/>
  <c r="AI27" i="47"/>
  <c r="J26" i="47"/>
  <c r="Y20" i="47"/>
  <c r="T19" i="47"/>
  <c r="AD19" i="47"/>
  <c r="E20" i="47"/>
  <c r="E37" i="43" l="1"/>
  <c r="BH21" i="47"/>
  <c r="BC26" i="47"/>
  <c r="AN30" i="47"/>
  <c r="AI28" i="47"/>
  <c r="Y21" i="47"/>
  <c r="J27" i="47"/>
  <c r="T20" i="47"/>
  <c r="AD20" i="47"/>
  <c r="E21" i="47"/>
  <c r="BC27" i="47" l="1"/>
  <c r="BH22" i="47"/>
  <c r="AI29" i="47"/>
  <c r="J28" i="47"/>
  <c r="Y22" i="47"/>
  <c r="T21" i="47"/>
  <c r="AD21" i="47"/>
  <c r="E22" i="47"/>
  <c r="BH23" i="47" l="1"/>
  <c r="BC28" i="47"/>
  <c r="AI30" i="47"/>
  <c r="Y23" i="47"/>
  <c r="J29" i="47"/>
  <c r="T22" i="47"/>
  <c r="AD22" i="47"/>
  <c r="E23" i="47"/>
  <c r="BC29" i="47" l="1"/>
  <c r="BH24" i="47"/>
  <c r="J30" i="47"/>
  <c r="Y24" i="47"/>
  <c r="AD23" i="47"/>
  <c r="T23" i="47"/>
  <c r="E24" i="47"/>
  <c r="BH25" i="47" l="1"/>
  <c r="BC30" i="47"/>
  <c r="J31" i="47"/>
  <c r="Y25" i="47"/>
  <c r="AD24" i="47"/>
  <c r="T24" i="47"/>
  <c r="E25" i="47"/>
  <c r="BH26" i="47" l="1"/>
  <c r="Y26" i="47"/>
  <c r="J32" i="47"/>
  <c r="AD25" i="47"/>
  <c r="T25" i="47"/>
  <c r="E26" i="47"/>
  <c r="BH27" i="47" l="1"/>
  <c r="Y27" i="47"/>
  <c r="T26" i="47"/>
  <c r="AD26" i="47"/>
  <c r="E27" i="47"/>
  <c r="BH28" i="47" l="1"/>
  <c r="Y28" i="47"/>
  <c r="AD27" i="47"/>
  <c r="T27" i="47"/>
  <c r="E28" i="47"/>
  <c r="BH29" i="47" l="1"/>
  <c r="Y29" i="47"/>
  <c r="T28" i="47"/>
  <c r="AD28" i="47"/>
  <c r="E29" i="47"/>
  <c r="BH30" i="47" l="1"/>
  <c r="Y30" i="47"/>
  <c r="T29" i="47"/>
  <c r="AD29" i="47"/>
  <c r="E30" i="47"/>
  <c r="Y31" i="47" l="1"/>
  <c r="AD30" i="47"/>
  <c r="T30" i="47"/>
  <c r="E31" i="47"/>
  <c r="Y32" i="47" l="1"/>
  <c r="E32" i="47"/>
  <c r="T31" i="47"/>
  <c r="T32" i="47" l="1"/>
  <c r="E9" i="28" l="1"/>
  <c r="F9" i="28"/>
  <c r="M343" i="28" l="1"/>
  <c r="M341" i="28"/>
  <c r="D49" i="43"/>
  <c r="M342" i="28"/>
  <c r="C65" i="43" l="1"/>
  <c r="M340" i="28"/>
  <c r="M339" i="28"/>
  <c r="M338" i="28"/>
  <c r="M337" i="28"/>
  <c r="M336" i="28"/>
  <c r="M335" i="28"/>
  <c r="M334" i="28"/>
  <c r="M333" i="28"/>
  <c r="M332" i="28"/>
  <c r="M331" i="28"/>
  <c r="M330" i="28"/>
  <c r="M329" i="28"/>
  <c r="B44" i="28" l="1"/>
  <c r="M302" i="28" l="1"/>
  <c r="M301" i="28"/>
  <c r="M300" i="28"/>
  <c r="M298" i="28"/>
  <c r="M297" i="28"/>
  <c r="M296" i="28"/>
  <c r="M294" i="28"/>
  <c r="M293" i="28"/>
  <c r="M292" i="28"/>
  <c r="M290" i="28"/>
  <c r="M289" i="28"/>
  <c r="M288" i="28"/>
  <c r="M286" i="28"/>
  <c r="M285" i="28"/>
  <c r="M284" i="28"/>
  <c r="M282" i="28"/>
  <c r="M281" i="28"/>
  <c r="M304" i="28"/>
  <c r="M283" i="28" l="1"/>
  <c r="M287" i="28"/>
  <c r="M291" i="28"/>
  <c r="M295" i="28"/>
  <c r="M299" i="28"/>
  <c r="M303" i="28"/>
  <c r="M328" i="28" l="1"/>
  <c r="M327" i="28"/>
  <c r="M326" i="28"/>
  <c r="M324" i="28"/>
  <c r="M323" i="28"/>
  <c r="M322" i="28"/>
  <c r="M320" i="28"/>
  <c r="M319" i="28"/>
  <c r="M318" i="28"/>
  <c r="M316" i="28"/>
  <c r="M315" i="28"/>
  <c r="M314" i="28"/>
  <c r="M312" i="28"/>
  <c r="M311" i="28"/>
  <c r="M310" i="28"/>
  <c r="M308" i="28"/>
  <c r="M307" i="28"/>
  <c r="M306" i="28"/>
  <c r="M280" i="28"/>
  <c r="M279" i="28"/>
  <c r="M278" i="28"/>
  <c r="M276" i="28"/>
  <c r="M275" i="28"/>
  <c r="M274" i="28"/>
  <c r="M272" i="28"/>
  <c r="M271" i="28"/>
  <c r="M270" i="28"/>
  <c r="M268" i="28"/>
  <c r="M267" i="28"/>
  <c r="M266" i="28"/>
  <c r="M264" i="28"/>
  <c r="M263" i="28"/>
  <c r="M262" i="28"/>
  <c r="M260" i="28"/>
  <c r="M259" i="28"/>
  <c r="M258" i="28"/>
  <c r="M256" i="28"/>
  <c r="M255" i="28"/>
  <c r="M254" i="28"/>
  <c r="M251" i="28"/>
  <c r="M250" i="28"/>
  <c r="M249" i="28"/>
  <c r="M247" i="28"/>
  <c r="M246" i="28"/>
  <c r="M245" i="28"/>
  <c r="M243" i="28"/>
  <c r="M242" i="28"/>
  <c r="M241" i="28"/>
  <c r="M239" i="28"/>
  <c r="M238" i="28"/>
  <c r="M237" i="28"/>
  <c r="M235" i="28"/>
  <c r="M234" i="28"/>
  <c r="M233" i="28"/>
  <c r="M231" i="28"/>
  <c r="M230" i="28"/>
  <c r="M229" i="28"/>
  <c r="M227" i="28"/>
  <c r="M226" i="28"/>
  <c r="M225" i="28"/>
  <c r="M223" i="28"/>
  <c r="M222" i="28"/>
  <c r="M221" i="28"/>
  <c r="M219" i="28"/>
  <c r="M218" i="28"/>
  <c r="M217" i="28"/>
  <c r="M215" i="28"/>
  <c r="M214" i="28"/>
  <c r="M213" i="28"/>
  <c r="M211" i="28"/>
  <c r="M210" i="28"/>
  <c r="M209" i="28"/>
  <c r="M207" i="28"/>
  <c r="M206" i="28"/>
  <c r="M205" i="28"/>
  <c r="M203" i="28"/>
  <c r="M202" i="28"/>
  <c r="M201" i="28"/>
  <c r="M199" i="28"/>
  <c r="M197" i="28"/>
  <c r="M195" i="28"/>
  <c r="M193" i="28"/>
  <c r="M191" i="28"/>
  <c r="M190" i="28"/>
  <c r="M189" i="28"/>
  <c r="M187" i="28"/>
  <c r="M185" i="28"/>
  <c r="M183" i="28"/>
  <c r="M181" i="28"/>
  <c r="M179" i="28"/>
  <c r="M178" i="28"/>
  <c r="M177" i="28"/>
  <c r="M175" i="28"/>
  <c r="M174" i="28"/>
  <c r="M173" i="28"/>
  <c r="M171" i="28"/>
  <c r="M169" i="28"/>
  <c r="M167" i="28"/>
  <c r="M166" i="28"/>
  <c r="M165" i="28"/>
  <c r="M163" i="28"/>
  <c r="M161" i="28"/>
  <c r="M186" i="28" l="1"/>
  <c r="M162" i="28"/>
  <c r="M194" i="28"/>
  <c r="M170" i="28"/>
  <c r="M224" i="28"/>
  <c r="M253" i="28"/>
  <c r="M265" i="28"/>
  <c r="M273" i="28"/>
  <c r="M305" i="28"/>
  <c r="M325" i="28"/>
  <c r="M172" i="28"/>
  <c r="M196" i="28"/>
  <c r="M244" i="28"/>
  <c r="M182" i="28"/>
  <c r="M198" i="28"/>
  <c r="M200" i="28"/>
  <c r="M248" i="28"/>
  <c r="M208" i="28"/>
  <c r="M240" i="28"/>
  <c r="M257" i="28"/>
  <c r="M261" i="28"/>
  <c r="M269" i="28"/>
  <c r="M277" i="28"/>
  <c r="M309" i="28"/>
  <c r="M313" i="28"/>
  <c r="M317" i="28"/>
  <c r="M321" i="28"/>
  <c r="M164" i="28"/>
  <c r="M180" i="28"/>
  <c r="M188" i="28"/>
  <c r="M212" i="28"/>
  <c r="M228" i="28"/>
  <c r="M216" i="28"/>
  <c r="M232" i="28"/>
  <c r="M168" i="28"/>
  <c r="M176" i="28"/>
  <c r="M184" i="28"/>
  <c r="M192" i="28"/>
  <c r="M204" i="28"/>
  <c r="M220" i="28"/>
  <c r="M236" i="28"/>
  <c r="M252" i="28"/>
  <c r="B18" i="28" l="1"/>
  <c r="B19" i="28" l="1"/>
  <c r="B20" i="28" l="1"/>
  <c r="B21" i="28" l="1"/>
  <c r="B3" i="31"/>
  <c r="B22" i="28" l="1"/>
  <c r="B23" i="28" l="1"/>
  <c r="B24" i="28" l="1"/>
  <c r="B25" i="28" l="1"/>
  <c r="B26" i="28" l="1"/>
  <c r="B27" i="28" l="1"/>
  <c r="B28" i="28" l="1"/>
  <c r="B29" i="28" l="1"/>
  <c r="B30" i="28" l="1"/>
  <c r="B31" i="28" l="1"/>
  <c r="B32" i="28" l="1"/>
  <c r="B33" i="28" l="1"/>
  <c r="B34" i="28" l="1"/>
  <c r="B35" i="28" l="1"/>
  <c r="B36" i="28" l="1"/>
  <c r="B37" i="28" l="1"/>
  <c r="M148" i="28" l="1"/>
  <c r="M147" i="28"/>
  <c r="M146" i="28"/>
  <c r="M145" i="28"/>
  <c r="M144" i="28"/>
  <c r="M143" i="28"/>
  <c r="M141" i="28"/>
  <c r="M140" i="28"/>
  <c r="M139" i="28"/>
  <c r="M138" i="28"/>
  <c r="M137" i="28"/>
  <c r="M142" i="28"/>
  <c r="M160" i="28" l="1"/>
  <c r="M159" i="28"/>
  <c r="M158" i="28"/>
  <c r="M157" i="28"/>
  <c r="M156" i="28"/>
  <c r="M155" i="28"/>
  <c r="M154" i="28"/>
  <c r="M153" i="28"/>
  <c r="M152" i="28"/>
  <c r="M151" i="28"/>
  <c r="M150" i="28"/>
  <c r="M149" i="28"/>
  <c r="M136" i="28"/>
  <c r="M135" i="28"/>
  <c r="M134" i="28"/>
  <c r="M132" i="28"/>
  <c r="M131" i="28"/>
  <c r="M130" i="28"/>
  <c r="M129" i="28"/>
  <c r="M128" i="28"/>
  <c r="M127" i="28"/>
  <c r="M126" i="28"/>
  <c r="M125" i="28"/>
  <c r="M124" i="28"/>
  <c r="M122" i="28"/>
  <c r="M121" i="28"/>
  <c r="M120" i="28"/>
  <c r="M118" i="28"/>
  <c r="M117" i="28"/>
  <c r="M116" i="28"/>
  <c r="M115" i="28"/>
  <c r="M114" i="28"/>
  <c r="M113" i="28" l="1"/>
  <c r="M119" i="28"/>
  <c r="M123" i="28"/>
  <c r="M133" i="28"/>
  <c r="M112" i="28" l="1"/>
  <c r="M111" i="28"/>
  <c r="M110" i="28"/>
  <c r="M109" i="28"/>
  <c r="M108" i="28"/>
  <c r="M107" i="28"/>
  <c r="M106" i="28"/>
  <c r="M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3" i="28"/>
  <c r="M41" i="28"/>
  <c r="M39" i="28"/>
  <c r="M37" i="28"/>
  <c r="M35" i="28"/>
  <c r="M33" i="28"/>
  <c r="M31" i="28"/>
  <c r="M29" i="28"/>
  <c r="M27" i="28"/>
  <c r="M25" i="28"/>
  <c r="M23" i="28"/>
  <c r="M21" i="28"/>
  <c r="M19" i="28"/>
  <c r="M17" i="28"/>
  <c r="M18" i="28" l="1"/>
  <c r="M20" i="28"/>
  <c r="M22" i="28"/>
  <c r="M24" i="28"/>
  <c r="M26" i="28"/>
  <c r="M28" i="28"/>
  <c r="M30" i="28"/>
  <c r="M32" i="28"/>
  <c r="M34" i="28"/>
  <c r="M36" i="28"/>
  <c r="M38" i="28"/>
  <c r="M40" i="28"/>
  <c r="M42" i="28"/>
  <c r="M44" i="28"/>
  <c r="F38" i="28" l="1"/>
  <c r="E38" i="28"/>
  <c r="D38" i="28"/>
  <c r="I38" i="68" s="1"/>
  <c r="J38" i="68" s="1"/>
  <c r="K38" i="68" s="1"/>
  <c r="D27" i="28"/>
  <c r="I27" i="68" s="1"/>
  <c r="J27" i="68" s="1"/>
  <c r="K27" i="68" s="1"/>
  <c r="D17" i="28"/>
  <c r="D35" i="28"/>
  <c r="I35" i="68" s="1"/>
  <c r="J35" i="68" s="1"/>
  <c r="K35" i="68" s="1"/>
  <c r="D36" i="28"/>
  <c r="I36" i="68" s="1"/>
  <c r="J36" i="68" s="1"/>
  <c r="K36" i="68" s="1"/>
  <c r="D32" i="28"/>
  <c r="I32" i="68" s="1"/>
  <c r="J32" i="68" s="1"/>
  <c r="K32" i="68" s="1"/>
  <c r="D28" i="28"/>
  <c r="I28" i="68" s="1"/>
  <c r="J28" i="68" s="1"/>
  <c r="K28" i="68" s="1"/>
  <c r="D24" i="28"/>
  <c r="I24" i="68" s="1"/>
  <c r="J24" i="68" s="1"/>
  <c r="K24" i="68" s="1"/>
  <c r="D20" i="28"/>
  <c r="D31" i="28"/>
  <c r="I31" i="68" s="1"/>
  <c r="J31" i="68" s="1"/>
  <c r="K31" i="68" s="1"/>
  <c r="D23" i="28"/>
  <c r="D19" i="28"/>
  <c r="D34" i="28"/>
  <c r="I34" i="68" s="1"/>
  <c r="J34" i="68" s="1"/>
  <c r="K34" i="68" s="1"/>
  <c r="D30" i="28"/>
  <c r="I30" i="68" s="1"/>
  <c r="J30" i="68" s="1"/>
  <c r="K30" i="68" s="1"/>
  <c r="D26" i="28"/>
  <c r="I26" i="68" s="1"/>
  <c r="J26" i="68" s="1"/>
  <c r="K26" i="68" s="1"/>
  <c r="D22" i="28"/>
  <c r="D18" i="28"/>
  <c r="D37" i="28"/>
  <c r="I37" i="68" s="1"/>
  <c r="J37" i="68" s="1"/>
  <c r="K37" i="68" s="1"/>
  <c r="D33" i="28"/>
  <c r="I33" i="68" s="1"/>
  <c r="J33" i="68" s="1"/>
  <c r="K33" i="68" s="1"/>
  <c r="D29" i="28"/>
  <c r="I29" i="68" s="1"/>
  <c r="J29" i="68" s="1"/>
  <c r="K29" i="68" s="1"/>
  <c r="D25" i="28"/>
  <c r="I25" i="68" s="1"/>
  <c r="J25" i="68" s="1"/>
  <c r="K25" i="68" s="1"/>
  <c r="D21" i="28"/>
  <c r="E37" i="28"/>
  <c r="F35" i="28"/>
  <c r="F33" i="28"/>
  <c r="F31" i="28"/>
  <c r="E29" i="28"/>
  <c r="F27" i="28"/>
  <c r="F25" i="28"/>
  <c r="F23" i="28"/>
  <c r="E21" i="28"/>
  <c r="F19" i="28"/>
  <c r="F17" i="28"/>
  <c r="F37" i="28"/>
  <c r="E35" i="28"/>
  <c r="E33" i="28"/>
  <c r="E31" i="28"/>
  <c r="F29" i="28"/>
  <c r="E27" i="28"/>
  <c r="E25" i="28"/>
  <c r="E23" i="28"/>
  <c r="F21" i="28"/>
  <c r="E19" i="28"/>
  <c r="E17" i="28"/>
  <c r="F36" i="28"/>
  <c r="F34" i="28"/>
  <c r="F32" i="28"/>
  <c r="F30" i="28"/>
  <c r="F28" i="28"/>
  <c r="F26" i="28"/>
  <c r="F24" i="28"/>
  <c r="F22" i="28"/>
  <c r="E20" i="28"/>
  <c r="F18" i="28"/>
  <c r="E36" i="28"/>
  <c r="E34" i="28"/>
  <c r="E32" i="28"/>
  <c r="E30" i="28"/>
  <c r="E28" i="28"/>
  <c r="E26" i="28"/>
  <c r="E24" i="28"/>
  <c r="E22" i="28"/>
  <c r="F20" i="28"/>
  <c r="E18" i="28"/>
  <c r="I39" i="68" l="1"/>
  <c r="I40" i="68" s="1"/>
  <c r="J40" i="68" s="1"/>
  <c r="K40" i="68" s="1"/>
  <c r="K16" i="77"/>
  <c r="AB27" i="68"/>
  <c r="K14" i="77"/>
  <c r="AB25" i="68"/>
  <c r="K23" i="77"/>
  <c r="AB34" i="68"/>
  <c r="K25" i="77"/>
  <c r="K26" i="77" s="1"/>
  <c r="K27" i="77" s="1"/>
  <c r="K28" i="77" s="1"/>
  <c r="K29" i="77" s="1"/>
  <c r="K30" i="77" s="1"/>
  <c r="K31" i="77" s="1"/>
  <c r="K32" i="77" s="1"/>
  <c r="K33" i="77" s="1"/>
  <c r="K34" i="77" s="1"/>
  <c r="K35" i="77" s="1"/>
  <c r="K36" i="77" s="1"/>
  <c r="K37" i="77" s="1"/>
  <c r="K38" i="77" s="1"/>
  <c r="K39" i="77" s="1"/>
  <c r="K40" i="77" s="1"/>
  <c r="K41" i="77" s="1"/>
  <c r="K42" i="77" s="1"/>
  <c r="AB36" i="68"/>
  <c r="K18" i="77"/>
  <c r="AB29" i="68"/>
  <c r="AB24" i="68"/>
  <c r="K13" i="77"/>
  <c r="K24" i="77"/>
  <c r="AB35" i="68"/>
  <c r="K22" i="77"/>
  <c r="AB33" i="68"/>
  <c r="AB26" i="68"/>
  <c r="K15" i="77"/>
  <c r="K17" i="77"/>
  <c r="AB28" i="68"/>
  <c r="K19" i="77"/>
  <c r="AB30" i="68"/>
  <c r="K20" i="77"/>
  <c r="AB31" i="68"/>
  <c r="K21" i="77"/>
  <c r="AB32" i="68"/>
  <c r="J9" i="31"/>
  <c r="B8" i="31" s="1"/>
  <c r="J39" i="68" l="1"/>
  <c r="K39" i="68" s="1"/>
  <c r="AB37" i="68"/>
  <c r="AB40" i="68" s="1"/>
  <c r="AB41" i="68" s="1"/>
  <c r="K50" i="77"/>
  <c r="J8" i="31"/>
  <c r="AB42" i="68" l="1"/>
  <c r="AB43" i="68" s="1"/>
  <c r="AB44" i="68" s="1"/>
  <c r="AB45" i="68" s="1"/>
  <c r="AB46" i="68" s="1"/>
  <c r="AB47" i="68" s="1"/>
  <c r="AB48" i="68" s="1"/>
  <c r="AB49" i="68" s="1"/>
  <c r="I133" i="31"/>
  <c r="I25" i="31"/>
  <c r="I14" i="31"/>
  <c r="K9" i="31"/>
  <c r="AB51" i="68" l="1"/>
  <c r="I134" i="31"/>
  <c r="I145" i="31"/>
  <c r="I26" i="31"/>
  <c r="I15" i="31"/>
  <c r="I37" i="31"/>
  <c r="I157" i="31" l="1"/>
  <c r="I49" i="31"/>
  <c r="I146" i="31"/>
  <c r="I38" i="31"/>
  <c r="I135" i="31"/>
  <c r="I27" i="31"/>
  <c r="I16" i="31"/>
  <c r="I147" i="31" l="1"/>
  <c r="I39" i="31"/>
  <c r="I169" i="31"/>
  <c r="I61" i="31"/>
  <c r="I136" i="31"/>
  <c r="I17" i="31"/>
  <c r="I28" i="31"/>
  <c r="I158" i="31"/>
  <c r="I50" i="31"/>
  <c r="I170" i="31" l="1"/>
  <c r="I62" i="31"/>
  <c r="I148" i="31"/>
  <c r="I40" i="31"/>
  <c r="I159" i="31"/>
  <c r="I51" i="31"/>
  <c r="I137" i="31"/>
  <c r="I29" i="31"/>
  <c r="I18" i="31"/>
  <c r="I181" i="31"/>
  <c r="I73" i="31"/>
  <c r="I193" i="31" s="1"/>
  <c r="I138" i="31" l="1"/>
  <c r="I19" i="31"/>
  <c r="I30" i="31"/>
  <c r="I182" i="31"/>
  <c r="I74" i="31"/>
  <c r="I194" i="31" s="1"/>
  <c r="I85" i="31"/>
  <c r="I205" i="31" s="1"/>
  <c r="I149" i="31"/>
  <c r="I41" i="31"/>
  <c r="I171" i="31"/>
  <c r="I63" i="31"/>
  <c r="I160" i="31"/>
  <c r="I52" i="31"/>
  <c r="I172" i="31" l="1"/>
  <c r="I64" i="31"/>
  <c r="I161" i="31"/>
  <c r="I53" i="31"/>
  <c r="I97" i="31"/>
  <c r="I150" i="31"/>
  <c r="I42" i="31"/>
  <c r="I183" i="31"/>
  <c r="I75" i="31"/>
  <c r="I195" i="31" s="1"/>
  <c r="I86" i="31"/>
  <c r="I206" i="31" s="1"/>
  <c r="I139" i="31"/>
  <c r="I31" i="31"/>
  <c r="I20" i="31"/>
  <c r="I151" i="31" l="1"/>
  <c r="I43" i="31"/>
  <c r="I87" i="31"/>
  <c r="I207" i="31" s="1"/>
  <c r="I162" i="31"/>
  <c r="I54" i="31"/>
  <c r="I109" i="31"/>
  <c r="I184" i="31"/>
  <c r="I76" i="31"/>
  <c r="I196" i="31" s="1"/>
  <c r="I140" i="31"/>
  <c r="I21" i="31"/>
  <c r="I32" i="31"/>
  <c r="I98" i="31"/>
  <c r="I173" i="31"/>
  <c r="I65" i="31"/>
  <c r="I152" i="31" l="1"/>
  <c r="I44" i="31"/>
  <c r="I174" i="31"/>
  <c r="I66" i="31"/>
  <c r="I185" i="31"/>
  <c r="I77" i="31"/>
  <c r="I197" i="31" s="1"/>
  <c r="I110" i="31"/>
  <c r="I141" i="31"/>
  <c r="I33" i="31"/>
  <c r="I22" i="31"/>
  <c r="I88" i="31"/>
  <c r="I208" i="31" s="1"/>
  <c r="I121" i="31"/>
  <c r="I99" i="31"/>
  <c r="I163" i="31"/>
  <c r="I55" i="31"/>
  <c r="I241" i="31" l="1"/>
  <c r="I175" i="31"/>
  <c r="I67" i="31"/>
  <c r="I100" i="31"/>
  <c r="I153" i="31"/>
  <c r="I45" i="31"/>
  <c r="I122" i="31"/>
  <c r="I164" i="31"/>
  <c r="I56" i="31"/>
  <c r="I111" i="31"/>
  <c r="I142" i="31"/>
  <c r="I23" i="31"/>
  <c r="I34" i="31"/>
  <c r="I89" i="31"/>
  <c r="I209" i="31" s="1"/>
  <c r="I186" i="31"/>
  <c r="I78" i="31"/>
  <c r="I198" i="31" s="1"/>
  <c r="I242" i="31" l="1"/>
  <c r="I90" i="31"/>
  <c r="I210" i="31" s="1"/>
  <c r="I143" i="31"/>
  <c r="I35" i="31"/>
  <c r="I24" i="31"/>
  <c r="I123" i="31"/>
  <c r="I187" i="31"/>
  <c r="I79" i="31"/>
  <c r="I199" i="31" s="1"/>
  <c r="I101" i="31"/>
  <c r="I154" i="31"/>
  <c r="I46" i="31"/>
  <c r="I176" i="31"/>
  <c r="I68" i="31"/>
  <c r="I165" i="31"/>
  <c r="I57" i="31"/>
  <c r="I112" i="31"/>
  <c r="I243" i="31" l="1"/>
  <c r="I177" i="31"/>
  <c r="I69" i="31"/>
  <c r="I188" i="31"/>
  <c r="I80" i="31"/>
  <c r="I200" i="31" s="1"/>
  <c r="I113" i="31"/>
  <c r="I91" i="31"/>
  <c r="I211" i="31" s="1"/>
  <c r="I155" i="31"/>
  <c r="I47" i="31"/>
  <c r="I124" i="31"/>
  <c r="I166" i="31"/>
  <c r="I58" i="31"/>
  <c r="I144" i="31"/>
  <c r="I36" i="31"/>
  <c r="I102" i="31"/>
  <c r="I244" i="31" l="1"/>
  <c r="I114" i="31"/>
  <c r="I103" i="31"/>
  <c r="I189" i="31"/>
  <c r="I81" i="31"/>
  <c r="I201" i="31" s="1"/>
  <c r="I156" i="31"/>
  <c r="I48" i="31"/>
  <c r="I178" i="31"/>
  <c r="I70" i="31"/>
  <c r="I167" i="31"/>
  <c r="I59" i="31"/>
  <c r="I125" i="31"/>
  <c r="I92" i="31"/>
  <c r="I212" i="31" s="1"/>
  <c r="I245" i="31" l="1"/>
  <c r="I104" i="31"/>
  <c r="I190" i="31"/>
  <c r="I82" i="31"/>
  <c r="I202" i="31" s="1"/>
  <c r="I93" i="31"/>
  <c r="I213" i="31" s="1"/>
  <c r="I179" i="31"/>
  <c r="I71" i="31"/>
  <c r="I168" i="31"/>
  <c r="I60" i="31"/>
  <c r="I115" i="31"/>
  <c r="I126" i="31"/>
  <c r="I246" i="31" l="1"/>
  <c r="I127" i="31"/>
  <c r="I191" i="31"/>
  <c r="I83" i="31"/>
  <c r="I203" i="31" s="1"/>
  <c r="I105" i="31"/>
  <c r="I94" i="31"/>
  <c r="I214" i="31" s="1"/>
  <c r="I180" i="31"/>
  <c r="I72" i="31"/>
  <c r="I116" i="31"/>
  <c r="I247" i="31" l="1"/>
  <c r="I117" i="31"/>
  <c r="I95" i="31"/>
  <c r="I215" i="31" s="1"/>
  <c r="I128" i="31"/>
  <c r="I192" i="31"/>
  <c r="I84" i="31"/>
  <c r="I204" i="31" s="1"/>
  <c r="I106" i="31"/>
  <c r="I248" i="31" l="1"/>
  <c r="I118" i="31"/>
  <c r="I107" i="31"/>
  <c r="I96" i="31"/>
  <c r="I216" i="31" s="1"/>
  <c r="I129" i="31"/>
  <c r="I249" i="31" l="1"/>
  <c r="I119" i="31"/>
  <c r="I108" i="31"/>
  <c r="I130" i="31"/>
  <c r="I250" i="31" l="1"/>
  <c r="I131" i="31"/>
  <c r="I120" i="31"/>
  <c r="I251" i="31" l="1"/>
  <c r="I132" i="31"/>
  <c r="I252" i="31" l="1"/>
  <c r="O16" i="28" l="1"/>
  <c r="C9" i="28" l="1"/>
  <c r="C38" i="28" l="1"/>
  <c r="C34" i="28"/>
  <c r="C27" i="28"/>
  <c r="C17" i="28"/>
  <c r="C33" i="28"/>
  <c r="C23" i="28"/>
  <c r="C25" i="28"/>
  <c r="C29" i="28"/>
  <c r="C19" i="28"/>
  <c r="C18" i="28"/>
  <c r="C35" i="28"/>
  <c r="C24" i="28"/>
  <c r="C28" i="28"/>
  <c r="C20" i="28"/>
  <c r="C30" i="28"/>
  <c r="C26" i="28"/>
  <c r="C21" i="28"/>
  <c r="C31" i="28"/>
  <c r="C37" i="28"/>
  <c r="C32" i="28"/>
  <c r="C36" i="28"/>
  <c r="C22" i="28"/>
  <c r="J13" i="31" l="1"/>
  <c r="B13" i="25" s="1"/>
  <c r="B14" i="31"/>
  <c r="L16" i="31"/>
  <c r="L17" i="31" l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B15" i="31"/>
  <c r="J14" i="31"/>
  <c r="O13" i="25"/>
  <c r="B14" i="25"/>
  <c r="AM13" i="25" l="1"/>
  <c r="BI13" i="25"/>
  <c r="BW13" i="25"/>
  <c r="BV13" i="25"/>
  <c r="BT13" i="25"/>
  <c r="BS13" i="25"/>
  <c r="BR13" i="25"/>
  <c r="BP13" i="25"/>
  <c r="BN13" i="25"/>
  <c r="BM13" i="25"/>
  <c r="BK13" i="25"/>
  <c r="BH13" i="25"/>
  <c r="BJ13" i="25"/>
  <c r="BY13" i="25"/>
  <c r="BG13" i="25"/>
  <c r="B15" i="25"/>
  <c r="O14" i="25"/>
  <c r="DA13" i="25"/>
  <c r="DB13" i="25" s="1"/>
  <c r="J15" i="31"/>
  <c r="B16" i="31"/>
  <c r="L28" i="31"/>
  <c r="AW14" i="25" l="1"/>
  <c r="AM14" i="25"/>
  <c r="CE13" i="25"/>
  <c r="BI14" i="25"/>
  <c r="BW14" i="25"/>
  <c r="BV14" i="25"/>
  <c r="BT14" i="25"/>
  <c r="BS14" i="25"/>
  <c r="BR14" i="25"/>
  <c r="BP14" i="25"/>
  <c r="BN14" i="25"/>
  <c r="BM14" i="25"/>
  <c r="BK14" i="25"/>
  <c r="BH14" i="25"/>
  <c r="BY14" i="25"/>
  <c r="BG14" i="25"/>
  <c r="B17" i="31"/>
  <c r="J16" i="31"/>
  <c r="DA14" i="25"/>
  <c r="DB14" i="25" s="1"/>
  <c r="L29" i="31"/>
  <c r="O15" i="25"/>
  <c r="B16" i="25"/>
  <c r="AW15" i="25" l="1"/>
  <c r="AM15" i="25"/>
  <c r="CE14" i="25"/>
  <c r="BI15" i="25"/>
  <c r="BW15" i="25"/>
  <c r="BV15" i="25"/>
  <c r="BT15" i="25"/>
  <c r="BS15" i="25"/>
  <c r="BR15" i="25"/>
  <c r="BP15" i="25"/>
  <c r="BN15" i="25"/>
  <c r="BM15" i="25"/>
  <c r="BK15" i="25"/>
  <c r="BH15" i="25"/>
  <c r="BY15" i="25"/>
  <c r="BG15" i="25"/>
  <c r="L30" i="31"/>
  <c r="J17" i="31"/>
  <c r="B18" i="31"/>
  <c r="DA15" i="25"/>
  <c r="DB15" i="25" s="1"/>
  <c r="O16" i="25"/>
  <c r="B17" i="25"/>
  <c r="AM16" i="25" l="1"/>
  <c r="CE15" i="25"/>
  <c r="BI16" i="25"/>
  <c r="BV16" i="25"/>
  <c r="BK16" i="25"/>
  <c r="BN16" i="25"/>
  <c r="BM16" i="25"/>
  <c r="BH16" i="25"/>
  <c r="BW16" i="25"/>
  <c r="BT16" i="25"/>
  <c r="BS16" i="25"/>
  <c r="BR16" i="25"/>
  <c r="BP16" i="25"/>
  <c r="BY16" i="25"/>
  <c r="BG16" i="25"/>
  <c r="B18" i="25"/>
  <c r="O17" i="25"/>
  <c r="DA16" i="25"/>
  <c r="DB16" i="25" s="1"/>
  <c r="J18" i="31"/>
  <c r="B19" i="31"/>
  <c r="L31" i="31"/>
  <c r="AM17" i="25" l="1"/>
  <c r="CE16" i="25"/>
  <c r="BI17" i="25"/>
  <c r="BW17" i="25"/>
  <c r="BV17" i="25"/>
  <c r="BT17" i="25"/>
  <c r="BS17" i="25"/>
  <c r="BR17" i="25"/>
  <c r="BP17" i="25"/>
  <c r="BN17" i="25"/>
  <c r="BM17" i="25"/>
  <c r="BK17" i="25"/>
  <c r="BH17" i="25"/>
  <c r="BY17" i="25"/>
  <c r="BG17" i="25"/>
  <c r="B20" i="31"/>
  <c r="J19" i="31"/>
  <c r="DA17" i="25"/>
  <c r="DB17" i="25" s="1"/>
  <c r="L32" i="31"/>
  <c r="B19" i="25"/>
  <c r="O18" i="25"/>
  <c r="AM18" i="25" l="1"/>
  <c r="CE17" i="25"/>
  <c r="BI18" i="25"/>
  <c r="BW18" i="25"/>
  <c r="BV18" i="25"/>
  <c r="BT18" i="25"/>
  <c r="BS18" i="25"/>
  <c r="BR18" i="25"/>
  <c r="BP18" i="25"/>
  <c r="BN18" i="25"/>
  <c r="BM18" i="25"/>
  <c r="BK18" i="25"/>
  <c r="BH18" i="25"/>
  <c r="BY18" i="25"/>
  <c r="BG18" i="25"/>
  <c r="O19" i="25"/>
  <c r="B20" i="25"/>
  <c r="DA18" i="25"/>
  <c r="DB18" i="25" s="1"/>
  <c r="L33" i="31"/>
  <c r="J20" i="31"/>
  <c r="B21" i="31"/>
  <c r="AM19" i="25" l="1"/>
  <c r="CE18" i="25"/>
  <c r="BI19" i="25"/>
  <c r="BW19" i="25"/>
  <c r="BV19" i="25"/>
  <c r="BT19" i="25"/>
  <c r="BS19" i="25"/>
  <c r="BR19" i="25"/>
  <c r="BP19" i="25"/>
  <c r="BN19" i="25"/>
  <c r="BM19" i="25"/>
  <c r="BK19" i="25"/>
  <c r="BH19" i="25"/>
  <c r="BY19" i="25"/>
  <c r="BG19" i="25"/>
  <c r="B22" i="31"/>
  <c r="J21" i="31"/>
  <c r="B21" i="25"/>
  <c r="O20" i="25"/>
  <c r="L34" i="31"/>
  <c r="DA19" i="25"/>
  <c r="DB19" i="25" s="1"/>
  <c r="AM20" i="25" l="1"/>
  <c r="CE19" i="25"/>
  <c r="BI20" i="25"/>
  <c r="BW20" i="25"/>
  <c r="BT20" i="25"/>
  <c r="BS20" i="25"/>
  <c r="BR20" i="25"/>
  <c r="BP20" i="25"/>
  <c r="BN20" i="25"/>
  <c r="BM20" i="25"/>
  <c r="BH20" i="25"/>
  <c r="BV20" i="25"/>
  <c r="BK20" i="25"/>
  <c r="BY20" i="25"/>
  <c r="BG20" i="25"/>
  <c r="DA20" i="25"/>
  <c r="DB20" i="25" s="1"/>
  <c r="J22" i="31"/>
  <c r="B23" i="31"/>
  <c r="B22" i="25"/>
  <c r="O21" i="25"/>
  <c r="L35" i="31"/>
  <c r="CE20" i="25" l="1"/>
  <c r="AM21" i="25"/>
  <c r="BI21" i="25"/>
  <c r="BW21" i="25"/>
  <c r="BV21" i="25"/>
  <c r="BT21" i="25"/>
  <c r="BS21" i="25"/>
  <c r="BR21" i="25"/>
  <c r="BP21" i="25"/>
  <c r="BN21" i="25"/>
  <c r="BM21" i="25"/>
  <c r="BK21" i="25"/>
  <c r="BH21" i="25"/>
  <c r="BY21" i="25"/>
  <c r="BG21" i="25"/>
  <c r="L36" i="31"/>
  <c r="L37" i="31" s="1"/>
  <c r="L38" i="31" s="1"/>
  <c r="L39" i="31" s="1"/>
  <c r="L40" i="31" s="1"/>
  <c r="L41" i="31" s="1"/>
  <c r="L42" i="31" s="1"/>
  <c r="O22" i="25"/>
  <c r="B23" i="25"/>
  <c r="J23" i="31"/>
  <c r="B24" i="31"/>
  <c r="DA21" i="25"/>
  <c r="DB21" i="25" s="1"/>
  <c r="AM22" i="25" l="1"/>
  <c r="CE21" i="25"/>
  <c r="BI22" i="25"/>
  <c r="BW22" i="25"/>
  <c r="BV22" i="25"/>
  <c r="BT22" i="25"/>
  <c r="BS22" i="25"/>
  <c r="BR22" i="25"/>
  <c r="BP22" i="25"/>
  <c r="BN22" i="25"/>
  <c r="BM22" i="25"/>
  <c r="BK22" i="25"/>
  <c r="BH22" i="25"/>
  <c r="BY22" i="25"/>
  <c r="BG22" i="25"/>
  <c r="B24" i="25"/>
  <c r="O23" i="25"/>
  <c r="DA22" i="25"/>
  <c r="DB22" i="25" s="1"/>
  <c r="B25" i="31"/>
  <c r="J24" i="31"/>
  <c r="AM23" i="25" l="1"/>
  <c r="CE22" i="25"/>
  <c r="BI23" i="25"/>
  <c r="BW23" i="25"/>
  <c r="BV23" i="25"/>
  <c r="BT23" i="25"/>
  <c r="BS23" i="25"/>
  <c r="BR23" i="25"/>
  <c r="BP23" i="25"/>
  <c r="BN23" i="25"/>
  <c r="BM23" i="25"/>
  <c r="BK23" i="25"/>
  <c r="BH23" i="25"/>
  <c r="BY23" i="25"/>
  <c r="BG23" i="25"/>
  <c r="DA23" i="25"/>
  <c r="DB23" i="25" s="1"/>
  <c r="O24" i="25"/>
  <c r="B25" i="25"/>
  <c r="J25" i="31"/>
  <c r="B26" i="31"/>
  <c r="AM24" i="25" l="1"/>
  <c r="CE23" i="25"/>
  <c r="BI24" i="25"/>
  <c r="BV24" i="25"/>
  <c r="BT24" i="25"/>
  <c r="BS24" i="25"/>
  <c r="BR24" i="25"/>
  <c r="BK24" i="25"/>
  <c r="BW24" i="25"/>
  <c r="BP24" i="25"/>
  <c r="BN24" i="25"/>
  <c r="BM24" i="25"/>
  <c r="BH24" i="25"/>
  <c r="BY24" i="25"/>
  <c r="BG24" i="25"/>
  <c r="O25" i="25"/>
  <c r="B26" i="25"/>
  <c r="B27" i="31"/>
  <c r="J26" i="31"/>
  <c r="DA24" i="25"/>
  <c r="DB24" i="25" s="1"/>
  <c r="AM25" i="25" l="1"/>
  <c r="CE24" i="25"/>
  <c r="BI25" i="25"/>
  <c r="BW25" i="25"/>
  <c r="BV25" i="25"/>
  <c r="BT25" i="25"/>
  <c r="BS25" i="25"/>
  <c r="BR25" i="25"/>
  <c r="BP25" i="25"/>
  <c r="BN25" i="25"/>
  <c r="BM25" i="25"/>
  <c r="BK25" i="25"/>
  <c r="BH25" i="25"/>
  <c r="BY25" i="25"/>
  <c r="BG25" i="25"/>
  <c r="B28" i="31"/>
  <c r="J27" i="31"/>
  <c r="B27" i="25"/>
  <c r="O26" i="25"/>
  <c r="DA25" i="25"/>
  <c r="DB25" i="25" s="1"/>
  <c r="AM26" i="25" l="1"/>
  <c r="CE25" i="25"/>
  <c r="BI26" i="25"/>
  <c r="BW26" i="25"/>
  <c r="BV26" i="25"/>
  <c r="BT26" i="25"/>
  <c r="BS26" i="25"/>
  <c r="BR26" i="25"/>
  <c r="BP26" i="25"/>
  <c r="BN26" i="25"/>
  <c r="BM26" i="25"/>
  <c r="BK26" i="25"/>
  <c r="BH26" i="25"/>
  <c r="BY26" i="25"/>
  <c r="BG26" i="25"/>
  <c r="DA26" i="25"/>
  <c r="DB26" i="25" s="1"/>
  <c r="J28" i="31"/>
  <c r="B29" i="31"/>
  <c r="O27" i="25"/>
  <c r="B28" i="25"/>
  <c r="AM27" i="25" l="1"/>
  <c r="CE26" i="25"/>
  <c r="BI27" i="25"/>
  <c r="BW27" i="25"/>
  <c r="BV27" i="25"/>
  <c r="BT27" i="25"/>
  <c r="BS27" i="25"/>
  <c r="BR27" i="25"/>
  <c r="BP27" i="25"/>
  <c r="BN27" i="25"/>
  <c r="BM27" i="25"/>
  <c r="BK27" i="25"/>
  <c r="BH27" i="25"/>
  <c r="BY27" i="25"/>
  <c r="BG27" i="25"/>
  <c r="DA27" i="25"/>
  <c r="DB27" i="25" s="1"/>
  <c r="B29" i="25"/>
  <c r="O28" i="25"/>
  <c r="B30" i="31"/>
  <c r="J29" i="31"/>
  <c r="AM28" i="25" l="1"/>
  <c r="CE27" i="25"/>
  <c r="BI28" i="25"/>
  <c r="BW28" i="25"/>
  <c r="BT28" i="25"/>
  <c r="BP28" i="25"/>
  <c r="BN28" i="25"/>
  <c r="BM28" i="25"/>
  <c r="BK28" i="25"/>
  <c r="BH28" i="25"/>
  <c r="BV28" i="25"/>
  <c r="BS28" i="25"/>
  <c r="BR28" i="25"/>
  <c r="BY28" i="25"/>
  <c r="BG28" i="25"/>
  <c r="B30" i="25"/>
  <c r="O29" i="25"/>
  <c r="DA28" i="25"/>
  <c r="DB28" i="25" s="1"/>
  <c r="B31" i="31"/>
  <c r="J30" i="31"/>
  <c r="AM29" i="25" l="1"/>
  <c r="CE28" i="25"/>
  <c r="BI29" i="25"/>
  <c r="BW29" i="25"/>
  <c r="BV29" i="25"/>
  <c r="BT29" i="25"/>
  <c r="BS29" i="25"/>
  <c r="BR29" i="25"/>
  <c r="BP29" i="25"/>
  <c r="BN29" i="25"/>
  <c r="BM29" i="25"/>
  <c r="BK29" i="25"/>
  <c r="BH29" i="25"/>
  <c r="BY29" i="25"/>
  <c r="BG29" i="25"/>
  <c r="B32" i="31"/>
  <c r="J31" i="31"/>
  <c r="DA29" i="25"/>
  <c r="DB29" i="25" s="1"/>
  <c r="O30" i="25"/>
  <c r="B31" i="25"/>
  <c r="AM30" i="25" l="1"/>
  <c r="CE29" i="25"/>
  <c r="BI30" i="25"/>
  <c r="BW30" i="25"/>
  <c r="BV30" i="25"/>
  <c r="BT30" i="25"/>
  <c r="BS30" i="25"/>
  <c r="BR30" i="25"/>
  <c r="BP30" i="25"/>
  <c r="BN30" i="25"/>
  <c r="BM30" i="25"/>
  <c r="BK30" i="25"/>
  <c r="BH30" i="25"/>
  <c r="BY30" i="25"/>
  <c r="BG30" i="25"/>
  <c r="O31" i="25"/>
  <c r="B32" i="25"/>
  <c r="DA30" i="25"/>
  <c r="DB30" i="25" s="1"/>
  <c r="J32" i="31"/>
  <c r="B33" i="31"/>
  <c r="DA31" i="25" l="1"/>
  <c r="DB31" i="25" s="1"/>
  <c r="BI31" i="25"/>
  <c r="AZ31" i="25"/>
  <c r="AV31" i="25"/>
  <c r="AR31" i="25"/>
  <c r="AN31" i="25"/>
  <c r="BA31" i="25"/>
  <c r="AO31" i="25"/>
  <c r="BG31" i="25"/>
  <c r="BC31" i="25"/>
  <c r="AY31" i="25"/>
  <c r="AU31" i="25"/>
  <c r="AQ31" i="25"/>
  <c r="AM31" i="25"/>
  <c r="CE31" i="25" s="1"/>
  <c r="AW31" i="25"/>
  <c r="BB31" i="25"/>
  <c r="AX31" i="25"/>
  <c r="AT31" i="25"/>
  <c r="AP31" i="25"/>
  <c r="AL31" i="25"/>
  <c r="AS31" i="25"/>
  <c r="BW31" i="25"/>
  <c r="BT31" i="25"/>
  <c r="BM31" i="25"/>
  <c r="BS31" i="25"/>
  <c r="BN31" i="25"/>
  <c r="BP31" i="25"/>
  <c r="BK31" i="25"/>
  <c r="BH31" i="25"/>
  <c r="BY31" i="25"/>
  <c r="BR31" i="25"/>
  <c r="BV31" i="25"/>
  <c r="CE30" i="25"/>
  <c r="B33" i="25"/>
  <c r="O32" i="25"/>
  <c r="B34" i="31"/>
  <c r="J33" i="31"/>
  <c r="DA32" i="25" l="1"/>
  <c r="DB32" i="25" s="1"/>
  <c r="BI32" i="25"/>
  <c r="CE32" i="25" s="1"/>
  <c r="BG32" i="25"/>
  <c r="BW32" i="25"/>
  <c r="BT32" i="25"/>
  <c r="BM32" i="25"/>
  <c r="BN32" i="25"/>
  <c r="BS32" i="25"/>
  <c r="BP32" i="25"/>
  <c r="BK32" i="25"/>
  <c r="BH32" i="25"/>
  <c r="BY32" i="25"/>
  <c r="BR32" i="25"/>
  <c r="BV32" i="25"/>
  <c r="B34" i="25"/>
  <c r="O33" i="25"/>
  <c r="B35" i="31"/>
  <c r="J34" i="31"/>
  <c r="DA33" i="25" l="1"/>
  <c r="DB33" i="25" s="1"/>
  <c r="BI33" i="25"/>
  <c r="CE33" i="25" s="1"/>
  <c r="BG33" i="25"/>
  <c r="BW33" i="25"/>
  <c r="BT33" i="25"/>
  <c r="BM33" i="25"/>
  <c r="BN33" i="25"/>
  <c r="BS33" i="25"/>
  <c r="BP33" i="25"/>
  <c r="BK33" i="25"/>
  <c r="BH33" i="25"/>
  <c r="BY33" i="25"/>
  <c r="BR33" i="25"/>
  <c r="BV33" i="25"/>
  <c r="O34" i="25"/>
  <c r="B35" i="25"/>
  <c r="J35" i="31"/>
  <c r="B36" i="31"/>
  <c r="BG34" i="25" l="1"/>
  <c r="BI34" i="25"/>
  <c r="CE34" i="25" s="1"/>
  <c r="DA34" i="25"/>
  <c r="DB34" i="25" s="1"/>
  <c r="BY34" i="25"/>
  <c r="BW34" i="25"/>
  <c r="BT34" i="25"/>
  <c r="BM34" i="25"/>
  <c r="BS34" i="25"/>
  <c r="BN34" i="25"/>
  <c r="BP34" i="25"/>
  <c r="BK34" i="25"/>
  <c r="BH34" i="25"/>
  <c r="BR34" i="25"/>
  <c r="BV34" i="25"/>
  <c r="B36" i="25"/>
  <c r="O35" i="25"/>
  <c r="B37" i="31"/>
  <c r="J36" i="31"/>
  <c r="BT35" i="25" l="1"/>
  <c r="BM35" i="25"/>
  <c r="BH35" i="25"/>
  <c r="BV35" i="25"/>
  <c r="BI35" i="25"/>
  <c r="CE35" i="25" s="1"/>
  <c r="DA35" i="25"/>
  <c r="DB35" i="25" s="1"/>
  <c r="BY35" i="25"/>
  <c r="BS35" i="25"/>
  <c r="BK35" i="25"/>
  <c r="BG35" i="25"/>
  <c r="BN35" i="25"/>
  <c r="BW35" i="25"/>
  <c r="BP35" i="25"/>
  <c r="BJ35" i="25"/>
  <c r="BR35" i="25"/>
  <c r="O36" i="25"/>
  <c r="B37" i="25"/>
  <c r="B38" i="31"/>
  <c r="J37" i="31"/>
  <c r="DA36" i="25" l="1"/>
  <c r="DB36" i="25" s="1"/>
  <c r="BY36" i="25"/>
  <c r="BS36" i="25"/>
  <c r="BK36" i="25"/>
  <c r="BG36" i="25"/>
  <c r="BM36" i="25"/>
  <c r="BW36" i="25"/>
  <c r="BP36" i="25"/>
  <c r="BJ36" i="25"/>
  <c r="BT36" i="25"/>
  <c r="BH36" i="25"/>
  <c r="BV36" i="25"/>
  <c r="BN36" i="25"/>
  <c r="BI36" i="25"/>
  <c r="CE36" i="25" s="1"/>
  <c r="BR36" i="25"/>
  <c r="B38" i="25"/>
  <c r="O37" i="25"/>
  <c r="B39" i="31"/>
  <c r="J38" i="31"/>
  <c r="DA37" i="25" l="1"/>
  <c r="DB37" i="25" s="1"/>
  <c r="BW37" i="25"/>
  <c r="BP37" i="25"/>
  <c r="BJ37" i="25"/>
  <c r="BS37" i="25"/>
  <c r="BG37" i="25"/>
  <c r="BV37" i="25"/>
  <c r="BN37" i="25"/>
  <c r="BI37" i="25"/>
  <c r="CE37" i="25" s="1"/>
  <c r="BY37" i="25"/>
  <c r="BK37" i="25"/>
  <c r="BT37" i="25"/>
  <c r="BM37" i="25"/>
  <c r="BH37" i="25"/>
  <c r="BR37" i="25"/>
  <c r="O38" i="25"/>
  <c r="J39" i="31"/>
  <c r="B40" i="31"/>
  <c r="DA38" i="25" l="1"/>
  <c r="DB38" i="25" s="1"/>
  <c r="BV38" i="25"/>
  <c r="BN38" i="25"/>
  <c r="BI38" i="25"/>
  <c r="CE38" i="25" s="1"/>
  <c r="BW38" i="25"/>
  <c r="BJ38" i="25"/>
  <c r="BT38" i="25"/>
  <c r="BM38" i="25"/>
  <c r="BH38" i="25"/>
  <c r="BP38" i="25"/>
  <c r="BY38" i="25"/>
  <c r="BS38" i="25"/>
  <c r="BK38" i="25"/>
  <c r="BG38" i="25"/>
  <c r="BR38" i="25"/>
  <c r="B41" i="31"/>
  <c r="J40" i="31"/>
  <c r="J41" i="31" l="1"/>
  <c r="B42" i="31"/>
  <c r="J42" i="31" l="1"/>
  <c r="B43" i="31"/>
  <c r="B44" i="31" l="1"/>
  <c r="J43" i="31"/>
  <c r="J44" i="31" l="1"/>
  <c r="B45" i="31"/>
  <c r="B46" i="31" l="1"/>
  <c r="J45" i="31"/>
  <c r="J46" i="31" l="1"/>
  <c r="B47" i="31"/>
  <c r="J47" i="31" l="1"/>
  <c r="B48" i="31"/>
  <c r="J48" i="31" l="1"/>
  <c r="B49" i="31"/>
  <c r="B50" i="31" l="1"/>
  <c r="J49" i="31"/>
  <c r="B51" i="31" l="1"/>
  <c r="J50" i="31"/>
  <c r="J51" i="31" l="1"/>
  <c r="B52" i="31"/>
  <c r="J52" i="31" l="1"/>
  <c r="B53" i="31"/>
  <c r="B54" i="31" l="1"/>
  <c r="J53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J73" i="31" l="1"/>
  <c r="B74" i="31"/>
  <c r="B75" i="31" l="1"/>
  <c r="J74" i="31"/>
  <c r="J75" i="31" l="1"/>
  <c r="B76" i="31"/>
  <c r="J76" i="31" l="1"/>
  <c r="B77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J85" i="31" l="1"/>
  <c r="B86" i="31"/>
  <c r="J86" i="31" l="1"/>
  <c r="B87" i="31"/>
  <c r="J87" i="31" l="1"/>
  <c r="B88" i="31"/>
  <c r="J88" i="31" l="1"/>
  <c r="B89" i="31"/>
  <c r="J89" i="31" l="1"/>
  <c r="B90" i="31"/>
  <c r="J90" i="31" l="1"/>
  <c r="B91" i="31"/>
  <c r="J91" i="31" l="1"/>
  <c r="B92" i="31"/>
  <c r="J92" i="31" l="1"/>
  <c r="B93" i="31"/>
  <c r="B94" i="31" l="1"/>
  <c r="J93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J103" i="31" l="1"/>
  <c r="B104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J110" i="31" l="1"/>
  <c r="B111" i="31"/>
  <c r="J111" i="31" l="1"/>
  <c r="B112" i="31"/>
  <c r="J112" i="31" l="1"/>
  <c r="B113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J119" i="31" l="1"/>
  <c r="B120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B127" i="31" l="1"/>
  <c r="J126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J133" i="31" l="1"/>
  <c r="B134" i="31"/>
  <c r="B135" i="31" l="1"/>
  <c r="J134" i="31"/>
  <c r="J135" i="31" l="1"/>
  <c r="B136" i="31"/>
  <c r="J136" i="31" l="1"/>
  <c r="B137" i="31"/>
  <c r="J137" i="31" l="1"/>
  <c r="B138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B149" i="31" l="1"/>
  <c r="J148" i="31"/>
  <c r="B150" i="31" l="1"/>
  <c r="J149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J157" i="31" l="1"/>
  <c r="B158" i="31"/>
  <c r="J158" i="31" l="1"/>
  <c r="B159" i="31"/>
  <c r="J159" i="31" l="1"/>
  <c r="B160" i="31"/>
  <c r="J160" i="31" l="1"/>
  <c r="B161" i="31"/>
  <c r="B162" i="31" l="1"/>
  <c r="J161" i="31"/>
  <c r="J162" i="31" l="1"/>
  <c r="B163" i="31"/>
  <c r="B164" i="31" l="1"/>
  <c r="J163" i="31"/>
  <c r="J164" i="31" l="1"/>
  <c r="B165" i="31"/>
  <c r="J165" i="31" l="1"/>
  <c r="B166" i="31"/>
  <c r="J166" i="31" l="1"/>
  <c r="B167" i="31"/>
  <c r="B168" i="31" l="1"/>
  <c r="J167" i="31"/>
  <c r="J168" i="31" l="1"/>
  <c r="B169" i="31"/>
  <c r="J169" i="31" l="1"/>
  <c r="B170" i="31"/>
  <c r="B171" i="31" l="1"/>
  <c r="J170" i="31"/>
  <c r="J171" i="31" l="1"/>
  <c r="B172" i="31"/>
  <c r="B173" i="31" l="1"/>
  <c r="J172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J179" i="31" l="1"/>
  <c r="B180" i="31"/>
  <c r="J180" i="31" l="1"/>
  <c r="B181" i="31"/>
  <c r="J181" i="31" l="1"/>
  <c r="B182" i="31"/>
  <c r="J182" i="31" l="1"/>
  <c r="B183" i="31"/>
  <c r="B184" i="31" l="1"/>
  <c r="J183" i="31"/>
  <c r="J184" i="31" l="1"/>
  <c r="B185" i="31"/>
  <c r="B186" i="31" l="1"/>
  <c r="J185" i="31"/>
  <c r="J186" i="31" l="1"/>
  <c r="B187" i="31"/>
  <c r="J187" i="31" l="1"/>
  <c r="B188" i="31"/>
  <c r="B189" i="31" l="1"/>
  <c r="J188" i="31"/>
  <c r="J189" i="31" l="1"/>
  <c r="B190" i="31"/>
  <c r="J190" i="31" l="1"/>
  <c r="B191" i="31"/>
  <c r="B192" i="31" l="1"/>
  <c r="B193" i="31" s="1"/>
  <c r="J191" i="31"/>
  <c r="B194" i="31" l="1"/>
  <c r="J193" i="31"/>
  <c r="J192" i="31"/>
  <c r="B195" i="31" l="1"/>
  <c r="J194" i="31"/>
  <c r="J195" i="31" l="1"/>
  <c r="B196" i="31"/>
  <c r="J196" i="31" l="1"/>
  <c r="B197" i="31"/>
  <c r="J197" i="31" l="1"/>
  <c r="B198" i="31"/>
  <c r="J198" i="31" l="1"/>
  <c r="B199" i="31"/>
  <c r="J199" i="31" l="1"/>
  <c r="B200" i="31"/>
  <c r="J200" i="31" l="1"/>
  <c r="B201" i="31"/>
  <c r="B202" i="31" l="1"/>
  <c r="J201" i="31"/>
  <c r="B203" i="31" l="1"/>
  <c r="J202" i="31"/>
  <c r="B204" i="31" l="1"/>
  <c r="J203" i="31"/>
  <c r="J204" i="31" l="1"/>
  <c r="B205" i="31"/>
  <c r="J205" i="31" l="1"/>
  <c r="B206" i="31"/>
  <c r="J206" i="31" l="1"/>
  <c r="B207" i="31"/>
  <c r="B208" i="31" l="1"/>
  <c r="J207" i="31"/>
  <c r="J208" i="31" l="1"/>
  <c r="B209" i="31"/>
  <c r="J209" i="31" l="1"/>
  <c r="B210" i="31"/>
  <c r="B211" i="31" l="1"/>
  <c r="J210" i="31"/>
  <c r="B212" i="31" l="1"/>
  <c r="J211" i="31"/>
  <c r="J212" i="31" l="1"/>
  <c r="B213" i="31"/>
  <c r="J213" i="31" l="1"/>
  <c r="B214" i="31"/>
  <c r="B215" i="31" l="1"/>
  <c r="J214" i="31"/>
  <c r="B216" i="31" l="1"/>
  <c r="B217" i="31" s="1"/>
  <c r="J215" i="31"/>
  <c r="B218" i="31" l="1"/>
  <c r="J217" i="31"/>
  <c r="J216" i="31"/>
  <c r="B219" i="31" l="1"/>
  <c r="J218" i="31"/>
  <c r="B220" i="31" l="1"/>
  <c r="J219" i="31"/>
  <c r="B221" i="31" l="1"/>
  <c r="J220" i="31"/>
  <c r="B222" i="31" l="1"/>
  <c r="J221" i="31"/>
  <c r="J222" i="31" l="1"/>
  <c r="B223" i="31"/>
  <c r="J223" i="31" l="1"/>
  <c r="B224" i="31"/>
  <c r="B225" i="31" l="1"/>
  <c r="J224" i="31"/>
  <c r="B226" i="31" l="1"/>
  <c r="J225" i="31"/>
  <c r="B227" i="31" l="1"/>
  <c r="J226" i="31"/>
  <c r="J227" i="31" l="1"/>
  <c r="B228" i="31"/>
  <c r="J228" i="31" l="1"/>
  <c r="B229" i="31"/>
  <c r="B230" i="31" l="1"/>
  <c r="J229" i="31"/>
  <c r="J230" i="31" l="1"/>
  <c r="B231" i="31"/>
  <c r="J231" i="31" l="1"/>
  <c r="B232" i="31"/>
  <c r="B233" i="31" l="1"/>
  <c r="J232" i="31"/>
  <c r="B234" i="31" l="1"/>
  <c r="J233" i="31"/>
  <c r="J234" i="31" l="1"/>
  <c r="B235" i="31"/>
  <c r="J235" i="31" l="1"/>
  <c r="B236" i="31"/>
  <c r="B237" i="31" l="1"/>
  <c r="J236" i="31"/>
  <c r="B238" i="31" l="1"/>
  <c r="J237" i="31"/>
  <c r="J238" i="31" l="1"/>
  <c r="B239" i="31"/>
  <c r="J239" i="31" l="1"/>
  <c r="B240" i="31"/>
  <c r="J240" i="31" s="1"/>
  <c r="B241" i="31" l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J253" i="31" l="1"/>
  <c r="B254" i="31"/>
  <c r="J241" i="31"/>
  <c r="J254" i="31" l="1"/>
  <c r="B255" i="31"/>
  <c r="J242" i="31"/>
  <c r="B256" i="31" l="1"/>
  <c r="J255" i="31"/>
  <c r="J243" i="31"/>
  <c r="B257" i="31" l="1"/>
  <c r="J256" i="31"/>
  <c r="J244" i="31"/>
  <c r="J257" i="31" l="1"/>
  <c r="B258" i="31"/>
  <c r="J245" i="31"/>
  <c r="B259" i="31" l="1"/>
  <c r="J258" i="31"/>
  <c r="J246" i="31"/>
  <c r="J259" i="31" l="1"/>
  <c r="B260" i="31"/>
  <c r="J247" i="31"/>
  <c r="J260" i="31" l="1"/>
  <c r="B261" i="31"/>
  <c r="J248" i="31"/>
  <c r="J261" i="31" l="1"/>
  <c r="B262" i="31"/>
  <c r="J249" i="31"/>
  <c r="J262" i="31" l="1"/>
  <c r="B263" i="31"/>
  <c r="J250" i="31"/>
  <c r="B264" i="31" l="1"/>
  <c r="J263" i="31"/>
  <c r="J251" i="31"/>
  <c r="J252" i="31"/>
  <c r="J264" i="31" l="1"/>
  <c r="B265" i="31"/>
  <c r="CX13" i="25"/>
  <c r="J265" i="31" l="1"/>
  <c r="B266" i="31"/>
  <c r="CX14" i="25"/>
  <c r="B267" i="31" l="1"/>
  <c r="J266" i="31"/>
  <c r="CX15" i="25"/>
  <c r="B268" i="31" l="1"/>
  <c r="J267" i="31"/>
  <c r="CX16" i="25"/>
  <c r="CX17" i="25"/>
  <c r="J268" i="31" l="1"/>
  <c r="B269" i="31"/>
  <c r="CX19" i="25"/>
  <c r="CX18" i="25"/>
  <c r="CX20" i="25"/>
  <c r="J269" i="31" l="1"/>
  <c r="B270" i="31"/>
  <c r="CX21" i="25"/>
  <c r="B271" i="31" l="1"/>
  <c r="J270" i="31"/>
  <c r="CX22" i="25"/>
  <c r="CX23" i="25"/>
  <c r="B272" i="31" l="1"/>
  <c r="J271" i="31"/>
  <c r="CX27" i="25"/>
  <c r="CX25" i="25"/>
  <c r="CX24" i="25"/>
  <c r="CX26" i="25"/>
  <c r="B273" i="31" l="1"/>
  <c r="J272" i="31"/>
  <c r="CV28" i="25"/>
  <c r="CV16" i="25"/>
  <c r="CV20" i="25"/>
  <c r="CV24" i="25"/>
  <c r="CV13" i="25"/>
  <c r="CV21" i="25"/>
  <c r="CV25" i="25"/>
  <c r="CV26" i="25"/>
  <c r="CV17" i="25"/>
  <c r="CV18" i="25"/>
  <c r="CV15" i="25"/>
  <c r="CV19" i="25"/>
  <c r="CV23" i="25"/>
  <c r="CV27" i="25"/>
  <c r="CV14" i="25"/>
  <c r="CV22" i="25"/>
  <c r="CW15" i="25"/>
  <c r="CW19" i="25"/>
  <c r="CW23" i="25"/>
  <c r="CW27" i="25"/>
  <c r="CW21" i="25"/>
  <c r="CW16" i="25"/>
  <c r="CW20" i="25"/>
  <c r="CW24" i="25"/>
  <c r="CW13" i="25"/>
  <c r="CW17" i="25"/>
  <c r="CW25" i="25"/>
  <c r="CW14" i="25"/>
  <c r="CW18" i="25"/>
  <c r="CW22" i="25"/>
  <c r="CW26" i="25"/>
  <c r="CW28" i="25"/>
  <c r="J273" i="31" l="1"/>
  <c r="B274" i="31"/>
  <c r="CX29" i="25"/>
  <c r="CV29" i="25"/>
  <c r="CX28" i="25"/>
  <c r="J274" i="31" l="1"/>
  <c r="B275" i="31"/>
  <c r="CW29" i="25"/>
  <c r="J275" i="31" l="1"/>
  <c r="B276" i="31"/>
  <c r="CV30" i="25"/>
  <c r="CW30" i="25"/>
  <c r="CX30" i="25"/>
  <c r="J276" i="31" l="1"/>
  <c r="B277" i="31"/>
  <c r="D18" i="43"/>
  <c r="J277" i="31" l="1"/>
  <c r="B278" i="31"/>
  <c r="G18" i="43"/>
  <c r="L18" i="43"/>
  <c r="BJ14" i="25" s="1"/>
  <c r="D19" i="43"/>
  <c r="L19" i="43" s="1"/>
  <c r="BJ15" i="25" s="1"/>
  <c r="B279" i="31" l="1"/>
  <c r="J278" i="31"/>
  <c r="D20" i="43"/>
  <c r="L20" i="43" s="1"/>
  <c r="BJ16" i="25" s="1"/>
  <c r="G19" i="43"/>
  <c r="J279" i="31" l="1"/>
  <c r="B280" i="31"/>
  <c r="D21" i="43"/>
  <c r="L21" i="43" s="1"/>
  <c r="BJ17" i="25" s="1"/>
  <c r="G20" i="43"/>
  <c r="J280" i="31" l="1"/>
  <c r="B281" i="31"/>
  <c r="D22" i="43"/>
  <c r="L22" i="43" s="1"/>
  <c r="BJ18" i="25" s="1"/>
  <c r="G21" i="43"/>
  <c r="J281" i="31" l="1"/>
  <c r="B282" i="31"/>
  <c r="D23" i="43"/>
  <c r="L23" i="43" s="1"/>
  <c r="BJ19" i="25" s="1"/>
  <c r="G22" i="43"/>
  <c r="J282" i="31" l="1"/>
  <c r="B283" i="31"/>
  <c r="D24" i="43"/>
  <c r="L24" i="43" s="1"/>
  <c r="BJ20" i="25" s="1"/>
  <c r="G23" i="43"/>
  <c r="J283" i="31" l="1"/>
  <c r="B284" i="31"/>
  <c r="D25" i="43"/>
  <c r="L25" i="43" s="1"/>
  <c r="BJ21" i="25" s="1"/>
  <c r="G24" i="43"/>
  <c r="J284" i="31" l="1"/>
  <c r="B285" i="31"/>
  <c r="D26" i="43"/>
  <c r="L26" i="43" s="1"/>
  <c r="BJ22" i="25" s="1"/>
  <c r="G25" i="43"/>
  <c r="J285" i="31" l="1"/>
  <c r="B286" i="31"/>
  <c r="D27" i="43"/>
  <c r="L27" i="43" s="1"/>
  <c r="BJ23" i="25" s="1"/>
  <c r="G26" i="43"/>
  <c r="J286" i="31" l="1"/>
  <c r="B287" i="31"/>
  <c r="D28" i="43"/>
  <c r="L28" i="43" s="1"/>
  <c r="BJ24" i="25" s="1"/>
  <c r="G27" i="43"/>
  <c r="J287" i="31" l="1"/>
  <c r="B288" i="31"/>
  <c r="D29" i="43"/>
  <c r="L29" i="43" s="1"/>
  <c r="BJ25" i="25" s="1"/>
  <c r="G28" i="43"/>
  <c r="J28" i="43" s="1"/>
  <c r="J288" i="31" l="1"/>
  <c r="B289" i="31"/>
  <c r="D30" i="43"/>
  <c r="L30" i="43" s="1"/>
  <c r="BJ26" i="25" s="1"/>
  <c r="G29" i="43"/>
  <c r="J29" i="43" s="1"/>
  <c r="B21" i="77"/>
  <c r="K28" i="43"/>
  <c r="B290" i="31" l="1"/>
  <c r="J289" i="31"/>
  <c r="D31" i="43"/>
  <c r="L31" i="43" s="1"/>
  <c r="BJ27" i="25" s="1"/>
  <c r="G30" i="43"/>
  <c r="J30" i="43" s="1"/>
  <c r="B22" i="77"/>
  <c r="K29" i="43"/>
  <c r="J290" i="31" l="1"/>
  <c r="B291" i="31"/>
  <c r="D32" i="43"/>
  <c r="L32" i="43" s="1"/>
  <c r="BJ28" i="25" s="1"/>
  <c r="G31" i="43"/>
  <c r="J31" i="43" s="1"/>
  <c r="B23" i="77"/>
  <c r="K30" i="43"/>
  <c r="J291" i="31" l="1"/>
  <c r="B292" i="31"/>
  <c r="D33" i="43"/>
  <c r="L33" i="43" s="1"/>
  <c r="BJ29" i="25" s="1"/>
  <c r="G32" i="43"/>
  <c r="J32" i="43" s="1"/>
  <c r="B24" i="77"/>
  <c r="K31" i="43"/>
  <c r="J292" i="31" l="1"/>
  <c r="B293" i="31"/>
  <c r="G33" i="43"/>
  <c r="D34" i="43"/>
  <c r="L34" i="43" s="1"/>
  <c r="B25" i="77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K32" i="43"/>
  <c r="B294" i="31" l="1"/>
  <c r="J293" i="31"/>
  <c r="BJ30" i="25"/>
  <c r="BJ31" i="25"/>
  <c r="J33" i="43"/>
  <c r="K33" i="43" s="1"/>
  <c r="G34" i="43"/>
  <c r="D35" i="43"/>
  <c r="L35" i="43" s="1"/>
  <c r="BJ32" i="25" s="1"/>
  <c r="J294" i="31" l="1"/>
  <c r="B295" i="31"/>
  <c r="J34" i="43"/>
  <c r="K34" i="43" s="1"/>
  <c r="G35" i="43"/>
  <c r="D36" i="43"/>
  <c r="L36" i="43" s="1"/>
  <c r="BJ33" i="25" s="1"/>
  <c r="B296" i="31" l="1"/>
  <c r="J295" i="31"/>
  <c r="J35" i="43"/>
  <c r="K35" i="43" s="1"/>
  <c r="G36" i="43"/>
  <c r="D37" i="43"/>
  <c r="L37" i="43" s="1"/>
  <c r="BJ34" i="25" s="1"/>
  <c r="B297" i="31" l="1"/>
  <c r="J296" i="31"/>
  <c r="J36" i="43"/>
  <c r="K36" i="43" s="1"/>
  <c r="G37" i="43"/>
  <c r="B298" i="31" l="1"/>
  <c r="J297" i="31"/>
  <c r="J37" i="43"/>
  <c r="K37" i="43" s="1"/>
  <c r="J298" i="31" l="1"/>
  <c r="B299" i="31"/>
  <c r="B300" i="31" l="1"/>
  <c r="J299" i="31"/>
  <c r="I79" i="25"/>
  <c r="J300" i="31" l="1"/>
  <c r="B301" i="31"/>
  <c r="J301" i="31" l="1"/>
  <c r="B302" i="31"/>
  <c r="J302" i="31" l="1"/>
  <c r="B303" i="31"/>
  <c r="J303" i="31" l="1"/>
  <c r="B304" i="31"/>
  <c r="B305" i="31" l="1"/>
  <c r="J304" i="31"/>
  <c r="B306" i="31" l="1"/>
  <c r="J305" i="31"/>
  <c r="B307" i="31" l="1"/>
  <c r="J306" i="31"/>
  <c r="B308" i="31" l="1"/>
  <c r="J307" i="31"/>
  <c r="B309" i="31" l="1"/>
  <c r="J308" i="31"/>
  <c r="B310" i="31" l="1"/>
  <c r="J309" i="31"/>
  <c r="B311" i="31" l="1"/>
  <c r="J310" i="31"/>
  <c r="AQ13" i="25"/>
  <c r="B312" i="31" l="1"/>
  <c r="J311" i="31"/>
  <c r="CI13" i="25"/>
  <c r="AL13" i="25"/>
  <c r="AL14" i="25"/>
  <c r="J312" i="31" l="1"/>
  <c r="B313" i="31"/>
  <c r="CD13" i="25"/>
  <c r="CD14" i="25"/>
  <c r="J313" i="31" l="1"/>
  <c r="B314" i="31"/>
  <c r="AQ14" i="25"/>
  <c r="AQ15" i="25"/>
  <c r="J314" i="31" l="1"/>
  <c r="B315" i="31"/>
  <c r="CI15" i="25"/>
  <c r="CI14" i="25"/>
  <c r="AL15" i="25"/>
  <c r="AQ16" i="25"/>
  <c r="AL16" i="25"/>
  <c r="AL17" i="25"/>
  <c r="J315" i="31" l="1"/>
  <c r="B316" i="31"/>
  <c r="CD16" i="25"/>
  <c r="CD15" i="25"/>
  <c r="CD17" i="25"/>
  <c r="CI16" i="25"/>
  <c r="AQ17" i="25"/>
  <c r="AL18" i="25"/>
  <c r="J316" i="31" l="1"/>
  <c r="B317" i="31"/>
  <c r="CI17" i="25"/>
  <c r="CD18" i="25"/>
  <c r="AL19" i="25"/>
  <c r="AQ18" i="25"/>
  <c r="CI18" i="25" l="1"/>
  <c r="J317" i="31"/>
  <c r="B318" i="31"/>
  <c r="CD19" i="25"/>
  <c r="AQ19" i="25"/>
  <c r="CI19" i="25" s="1"/>
  <c r="J318" i="31" l="1"/>
  <c r="B319" i="31"/>
  <c r="AL20" i="25"/>
  <c r="AL21" i="25"/>
  <c r="AQ20" i="25"/>
  <c r="CI20" i="25" s="1"/>
  <c r="J319" i="31" l="1"/>
  <c r="B320" i="31"/>
  <c r="CD21" i="25"/>
  <c r="DB5" i="25"/>
  <c r="CD20" i="25"/>
  <c r="AL22" i="25"/>
  <c r="CD22" i="25" s="1"/>
  <c r="AQ21" i="25"/>
  <c r="CI21" i="25" s="1"/>
  <c r="DC31" i="25" l="1"/>
  <c r="DC32" i="25"/>
  <c r="DC33" i="25"/>
  <c r="DC34" i="25"/>
  <c r="DC35" i="25"/>
  <c r="DC36" i="25"/>
  <c r="DC37" i="25"/>
  <c r="DC38" i="25"/>
  <c r="J320" i="31"/>
  <c r="B321" i="31"/>
  <c r="DC13" i="25"/>
  <c r="DC29" i="25"/>
  <c r="DC18" i="25"/>
  <c r="DC27" i="25"/>
  <c r="DC21" i="25"/>
  <c r="DC19" i="25"/>
  <c r="DC26" i="25"/>
  <c r="DC24" i="25"/>
  <c r="DC17" i="25"/>
  <c r="DC15" i="25"/>
  <c r="DC20" i="25"/>
  <c r="DC22" i="25"/>
  <c r="DC16" i="25"/>
  <c r="DC28" i="25"/>
  <c r="DC25" i="25"/>
  <c r="DC23" i="25"/>
  <c r="DC14" i="25"/>
  <c r="DC30" i="25"/>
  <c r="AL23" i="25"/>
  <c r="CD23" i="25" s="1"/>
  <c r="J321" i="31" l="1"/>
  <c r="B322" i="31"/>
  <c r="AQ22" i="25"/>
  <c r="CI22" i="25" s="1"/>
  <c r="AQ23" i="25"/>
  <c r="AL24" i="25"/>
  <c r="CD24" i="25" s="1"/>
  <c r="J322" i="31" l="1"/>
  <c r="B323" i="31"/>
  <c r="CI23" i="25"/>
  <c r="AQ24" i="25"/>
  <c r="CI24" i="25" s="1"/>
  <c r="AL25" i="25"/>
  <c r="CD25" i="25" s="1"/>
  <c r="J323" i="31" l="1"/>
  <c r="J324" i="31"/>
  <c r="AQ25" i="25"/>
  <c r="CI25" i="25" s="1"/>
  <c r="AL26" i="25"/>
  <c r="CD26" i="25" s="1"/>
  <c r="AL27" i="25"/>
  <c r="CD27" i="25" l="1"/>
  <c r="AN13" i="25"/>
  <c r="AQ26" i="25"/>
  <c r="CI26" i="25" s="1"/>
  <c r="AN14" i="25" l="1"/>
  <c r="CF14" i="25" s="1"/>
  <c r="AL28" i="25"/>
  <c r="CD28" i="25" s="1"/>
  <c r="CF13" i="25"/>
  <c r="AQ27" i="25"/>
  <c r="CI27" i="25" s="1"/>
  <c r="AL29" i="25" l="1"/>
  <c r="CD29" i="25" s="1"/>
  <c r="AQ28" i="25"/>
  <c r="CI28" i="25" s="1"/>
  <c r="AQ30" i="25"/>
  <c r="AQ29" i="25"/>
  <c r="AL30" i="25"/>
  <c r="AN15" i="25"/>
  <c r="AN16" i="25"/>
  <c r="CD31" i="25" l="1"/>
  <c r="CD32" i="25"/>
  <c r="CI33" i="25"/>
  <c r="CI37" i="25"/>
  <c r="CI36" i="25"/>
  <c r="CI35" i="25"/>
  <c r="CI31" i="25"/>
  <c r="CI38" i="25"/>
  <c r="CI34" i="25"/>
  <c r="CI32" i="25"/>
  <c r="CI29" i="25"/>
  <c r="CF16" i="25"/>
  <c r="CF15" i="25"/>
  <c r="CD30" i="25"/>
  <c r="CI30" i="25"/>
  <c r="AN18" i="25"/>
  <c r="AN17" i="25" l="1"/>
  <c r="AN20" i="25"/>
  <c r="AN19" i="25"/>
  <c r="CF19" i="25" l="1"/>
  <c r="CF17" i="25"/>
  <c r="CF18" i="25"/>
  <c r="CF20" i="25"/>
  <c r="AO18" i="25" l="1"/>
  <c r="AO19" i="25"/>
  <c r="AO20" i="25"/>
  <c r="AO14" i="25"/>
  <c r="AO17" i="25"/>
  <c r="AO15" i="25"/>
  <c r="AO16" i="25"/>
  <c r="AN22" i="25"/>
  <c r="AO13" i="25" l="1"/>
  <c r="AO22" i="25"/>
  <c r="CG13" i="25" l="1"/>
  <c r="CG17" i="25"/>
  <c r="CG14" i="25"/>
  <c r="CG20" i="25"/>
  <c r="CG15" i="25"/>
  <c r="CG18" i="25"/>
  <c r="CG16" i="25"/>
  <c r="CG19" i="25"/>
  <c r="AN21" i="25"/>
  <c r="CF22" i="25" l="1"/>
  <c r="CF21" i="25"/>
  <c r="AN26" i="25"/>
  <c r="AN24" i="25"/>
  <c r="AN23" i="25"/>
  <c r="AO21" i="25"/>
  <c r="CF24" i="25" l="1"/>
  <c r="CF23" i="25"/>
  <c r="CG21" i="25"/>
  <c r="CG22" i="25"/>
  <c r="AO23" i="25"/>
  <c r="CG23" i="25" s="1"/>
  <c r="AO26" i="25"/>
  <c r="AN30" i="25"/>
  <c r="AO24" i="25" l="1"/>
  <c r="CG24" i="25" l="1"/>
  <c r="AO30" i="25"/>
  <c r="AN28" i="25" l="1"/>
  <c r="AN29" i="25"/>
  <c r="AN25" i="25"/>
  <c r="AO28" i="25"/>
  <c r="CF25" i="25" l="1"/>
  <c r="CF26" i="25"/>
  <c r="AO29" i="25"/>
  <c r="AO25" i="25" l="1"/>
  <c r="AN27" i="25" l="1"/>
  <c r="CG26" i="25"/>
  <c r="CG25" i="25"/>
  <c r="CF35" i="25" l="1"/>
  <c r="CF36" i="25"/>
  <c r="CF38" i="25"/>
  <c r="CF32" i="25"/>
  <c r="CF31" i="25"/>
  <c r="CF37" i="25"/>
  <c r="CF33" i="25"/>
  <c r="CF34" i="25"/>
  <c r="CF27" i="25"/>
  <c r="CF29" i="25"/>
  <c r="CF30" i="25"/>
  <c r="CF28" i="25"/>
  <c r="AO27" i="25" l="1"/>
  <c r="AP15" i="25"/>
  <c r="AP19" i="25"/>
  <c r="AP26" i="25"/>
  <c r="AP29" i="25"/>
  <c r="AP18" i="25"/>
  <c r="AP24" i="25"/>
  <c r="AP25" i="25"/>
  <c r="AP17" i="25"/>
  <c r="AP30" i="25"/>
  <c r="AP20" i="25"/>
  <c r="AP23" i="25"/>
  <c r="AP22" i="25"/>
  <c r="AP21" i="25"/>
  <c r="AP27" i="25"/>
  <c r="AP16" i="25"/>
  <c r="AP28" i="25"/>
  <c r="AP14" i="25"/>
  <c r="CG35" i="25" l="1"/>
  <c r="CG33" i="25"/>
  <c r="CG36" i="25"/>
  <c r="CG34" i="25"/>
  <c r="CG32" i="25"/>
  <c r="CG38" i="25"/>
  <c r="CG37" i="25"/>
  <c r="CG31" i="25"/>
  <c r="AP13" i="25"/>
  <c r="CG30" i="25"/>
  <c r="CG29" i="25"/>
  <c r="CG27" i="25"/>
  <c r="CG28" i="25"/>
  <c r="CH37" i="25" l="1"/>
  <c r="CH35" i="25"/>
  <c r="CH33" i="25"/>
  <c r="CH38" i="25"/>
  <c r="CH36" i="25"/>
  <c r="CH34" i="25"/>
  <c r="CH32" i="25"/>
  <c r="CH31" i="25"/>
  <c r="CH26" i="25"/>
  <c r="CH28" i="25"/>
  <c r="CH23" i="25"/>
  <c r="CH25" i="25"/>
  <c r="CH21" i="25"/>
  <c r="CH19" i="25"/>
  <c r="CH13" i="25"/>
  <c r="CH24" i="25"/>
  <c r="CH27" i="25"/>
  <c r="CH20" i="25"/>
  <c r="CH30" i="25"/>
  <c r="CH17" i="25"/>
  <c r="CH29" i="25"/>
  <c r="CH15" i="25"/>
  <c r="CH18" i="25"/>
  <c r="CH16" i="25"/>
  <c r="CH14" i="25"/>
  <c r="CH22" i="25"/>
  <c r="AV14" i="25" l="1"/>
  <c r="AV13" i="25"/>
  <c r="AZ14" i="25" l="1"/>
  <c r="AZ13" i="25"/>
  <c r="CN14" i="25"/>
  <c r="CN13" i="25"/>
  <c r="CR14" i="25" l="1"/>
  <c r="CR13" i="25"/>
  <c r="AW13" i="25" l="1"/>
  <c r="AR14" i="25" l="1"/>
  <c r="CO14" i="25"/>
  <c r="CO13" i="25"/>
  <c r="AT14" i="25" l="1"/>
  <c r="AT13" i="25"/>
  <c r="AR13" i="25"/>
  <c r="AR15" i="25"/>
  <c r="CJ13" i="25" l="1"/>
  <c r="CJ15" i="25"/>
  <c r="CJ14" i="25"/>
  <c r="CL13" i="25"/>
  <c r="CL14" i="25"/>
  <c r="AT15" i="25"/>
  <c r="CL15" i="25" s="1"/>
  <c r="AR16" i="25"/>
  <c r="AT16" i="25"/>
  <c r="CL16" i="25" l="1"/>
  <c r="CJ16" i="25"/>
  <c r="AV16" i="25"/>
  <c r="AV15" i="25"/>
  <c r="AT17" i="25"/>
  <c r="CL17" i="25" s="1"/>
  <c r="AR17" i="25"/>
  <c r="CJ17" i="25" l="1"/>
  <c r="CN16" i="25"/>
  <c r="CN15" i="25"/>
  <c r="CO15" i="25"/>
  <c r="AZ15" i="25"/>
  <c r="AZ16" i="25"/>
  <c r="AW17" i="25"/>
  <c r="AV17" i="25"/>
  <c r="CR15" i="25" l="1"/>
  <c r="CR16" i="25"/>
  <c r="CN17" i="25"/>
  <c r="AW16" i="25"/>
  <c r="AR18" i="25"/>
  <c r="AZ17" i="25"/>
  <c r="CR17" i="25" s="1"/>
  <c r="AR19" i="25"/>
  <c r="AR20" i="25"/>
  <c r="CJ19" i="25" l="1"/>
  <c r="CJ18" i="25"/>
  <c r="CJ20" i="25"/>
  <c r="CO17" i="25"/>
  <c r="CO16" i="25"/>
  <c r="AT18" i="25"/>
  <c r="AT19" i="25"/>
  <c r="AT20" i="25"/>
  <c r="AT21" i="25"/>
  <c r="CL18" i="25" l="1"/>
  <c r="CL21" i="25"/>
  <c r="CL19" i="25"/>
  <c r="CL20" i="25"/>
  <c r="AV18" i="25"/>
  <c r="AW18" i="25"/>
  <c r="AV20" i="25"/>
  <c r="AT22" i="25"/>
  <c r="CL22" i="25" s="1"/>
  <c r="AV19" i="25"/>
  <c r="AR22" i="25"/>
  <c r="AR21" i="25"/>
  <c r="AV22" i="25"/>
  <c r="CO18" i="25" l="1"/>
  <c r="CJ21" i="25"/>
  <c r="CJ22" i="25"/>
  <c r="CN19" i="25"/>
  <c r="CN20" i="25"/>
  <c r="CN18" i="25"/>
  <c r="AW20" i="25"/>
  <c r="AZ18" i="25"/>
  <c r="AW22" i="25"/>
  <c r="AR23" i="25"/>
  <c r="CJ23" i="25" s="1"/>
  <c r="AR24" i="25"/>
  <c r="AV21" i="25"/>
  <c r="AW21" i="25"/>
  <c r="AV28" i="25"/>
  <c r="CJ24" i="25" l="1"/>
  <c r="CN21" i="25"/>
  <c r="CN22" i="25"/>
  <c r="AW19" i="25"/>
  <c r="CR18" i="25"/>
  <c r="AZ22" i="25"/>
  <c r="AV26" i="25"/>
  <c r="AR25" i="25"/>
  <c r="CJ25" i="25" s="1"/>
  <c r="AZ28" i="25"/>
  <c r="AT24" i="25"/>
  <c r="AZ21" i="25"/>
  <c r="AZ19" i="25"/>
  <c r="AT26" i="25"/>
  <c r="AT28" i="25"/>
  <c r="AR28" i="25" l="1"/>
  <c r="CR19" i="25"/>
  <c r="AR26" i="25"/>
  <c r="CJ26" i="25" s="1"/>
  <c r="AZ20" i="25"/>
  <c r="CR21" i="25" s="1"/>
  <c r="CO19" i="25"/>
  <c r="CO22" i="25"/>
  <c r="CO20" i="25"/>
  <c r="CO21" i="25"/>
  <c r="AT23" i="25"/>
  <c r="CL23" i="25" s="1"/>
  <c r="AX13" i="25"/>
  <c r="AX16" i="25"/>
  <c r="AX21" i="25"/>
  <c r="AX20" i="25"/>
  <c r="AX17" i="25"/>
  <c r="AX14" i="25"/>
  <c r="AX18" i="25"/>
  <c r="AX22" i="25"/>
  <c r="AX19" i="25"/>
  <c r="AX15" i="25"/>
  <c r="AV29" i="25"/>
  <c r="AW26" i="25"/>
  <c r="AV23" i="25"/>
  <c r="AV24" i="25"/>
  <c r="AR27" i="25"/>
  <c r="AT29" i="25"/>
  <c r="AT27" i="25"/>
  <c r="AT25" i="25"/>
  <c r="AR29" i="25"/>
  <c r="CN24" i="25" l="1"/>
  <c r="CJ29" i="25"/>
  <c r="CJ27" i="25"/>
  <c r="CL25" i="25"/>
  <c r="AU16" i="25"/>
  <c r="AU20" i="25"/>
  <c r="AU24" i="25"/>
  <c r="AU23" i="25"/>
  <c r="AU27" i="25"/>
  <c r="AU29" i="25"/>
  <c r="AU22" i="25"/>
  <c r="AU15" i="25"/>
  <c r="AU21" i="25"/>
  <c r="AU18" i="25"/>
  <c r="AU28" i="25"/>
  <c r="AU13" i="25"/>
  <c r="AU17" i="25"/>
  <c r="AU19" i="25"/>
  <c r="AU25" i="25"/>
  <c r="AU14" i="25"/>
  <c r="AU26" i="25"/>
  <c r="AS26" i="25"/>
  <c r="AS15" i="25"/>
  <c r="AS18" i="25"/>
  <c r="AS23" i="25"/>
  <c r="AS22" i="25"/>
  <c r="AS16" i="25"/>
  <c r="AS19" i="25"/>
  <c r="AS24" i="25"/>
  <c r="AS20" i="25"/>
  <c r="AS13" i="25"/>
  <c r="AS17" i="25"/>
  <c r="AS21" i="25"/>
  <c r="AS29" i="25"/>
  <c r="AS27" i="25"/>
  <c r="AS25" i="25"/>
  <c r="AS14" i="25"/>
  <c r="AS28" i="25"/>
  <c r="CJ28" i="25"/>
  <c r="CL29" i="25"/>
  <c r="CP20" i="25"/>
  <c r="CP21" i="25"/>
  <c r="CP17" i="25"/>
  <c r="CP18" i="25"/>
  <c r="CP15" i="25"/>
  <c r="CP16" i="25"/>
  <c r="CP13" i="25"/>
  <c r="CP14" i="25"/>
  <c r="CP22" i="25"/>
  <c r="CP19" i="25"/>
  <c r="CL26" i="25"/>
  <c r="CL28" i="25"/>
  <c r="CL27" i="25"/>
  <c r="AW28" i="25"/>
  <c r="CN23" i="25"/>
  <c r="AX26" i="25"/>
  <c r="BA22" i="25"/>
  <c r="BA21" i="25"/>
  <c r="BA20" i="25"/>
  <c r="BA14" i="25"/>
  <c r="BA18" i="25"/>
  <c r="BA16" i="25"/>
  <c r="BA28" i="25"/>
  <c r="BA13" i="25"/>
  <c r="BA15" i="25"/>
  <c r="BA19" i="25"/>
  <c r="BA17" i="25"/>
  <c r="CR22" i="25"/>
  <c r="CL24" i="25"/>
  <c r="AX28" i="25"/>
  <c r="CR20" i="25"/>
  <c r="AZ25" i="25"/>
  <c r="AV30" i="25"/>
  <c r="AZ23" i="25"/>
  <c r="CR23" i="25" s="1"/>
  <c r="AZ26" i="25"/>
  <c r="AV25" i="25"/>
  <c r="AU30" i="25"/>
  <c r="AV27" i="25"/>
  <c r="CN31" i="25" l="1"/>
  <c r="CN35" i="25"/>
  <c r="CN38" i="25"/>
  <c r="CN37" i="25"/>
  <c r="CN32" i="25"/>
  <c r="CN34" i="25"/>
  <c r="CN36" i="25"/>
  <c r="CM38" i="25"/>
  <c r="CM36" i="25"/>
  <c r="CM34" i="25"/>
  <c r="CM37" i="25"/>
  <c r="CM35" i="25"/>
  <c r="CM33" i="25"/>
  <c r="CM32" i="25"/>
  <c r="CM31" i="25"/>
  <c r="CN33" i="25"/>
  <c r="CN29" i="25"/>
  <c r="CM30" i="25"/>
  <c r="AX23" i="25"/>
  <c r="AW25" i="25"/>
  <c r="AX25" i="25"/>
  <c r="AT30" i="25"/>
  <c r="AW24" i="25"/>
  <c r="AX24" i="25"/>
  <c r="AW29" i="25"/>
  <c r="AX29" i="25"/>
  <c r="BA26" i="25"/>
  <c r="CN25" i="25"/>
  <c r="AY26" i="25"/>
  <c r="AY23" i="25"/>
  <c r="AY24" i="25"/>
  <c r="AY29" i="25"/>
  <c r="AY17" i="25"/>
  <c r="AY22" i="25"/>
  <c r="AY28" i="25"/>
  <c r="AY19" i="25"/>
  <c r="AY13" i="25"/>
  <c r="AY16" i="25"/>
  <c r="AY20" i="25"/>
  <c r="AY14" i="25"/>
  <c r="AY25" i="25"/>
  <c r="AY15" i="25"/>
  <c r="AY18" i="25"/>
  <c r="AY21" i="25"/>
  <c r="CN27" i="25"/>
  <c r="CN28" i="25"/>
  <c r="AR30" i="25"/>
  <c r="CN26" i="25"/>
  <c r="BA25" i="25"/>
  <c r="AS30" i="25"/>
  <c r="CK30" i="25" s="1"/>
  <c r="CK29" i="25"/>
  <c r="CK13" i="25"/>
  <c r="CK21" i="25"/>
  <c r="CK24" i="25"/>
  <c r="CK14" i="25"/>
  <c r="CK20" i="25"/>
  <c r="CK15" i="25"/>
  <c r="CK27" i="25"/>
  <c r="CK16" i="25"/>
  <c r="CK17" i="25"/>
  <c r="CK22" i="25"/>
  <c r="CK25" i="25"/>
  <c r="CK26" i="25"/>
  <c r="CK28" i="25"/>
  <c r="CK19" i="25"/>
  <c r="CK18" i="25"/>
  <c r="CK23" i="25"/>
  <c r="CM20" i="25"/>
  <c r="CM14" i="25"/>
  <c r="CM13" i="25"/>
  <c r="CM26" i="25"/>
  <c r="CM19" i="25"/>
  <c r="CM15" i="25"/>
  <c r="CM18" i="25"/>
  <c r="CM25" i="25"/>
  <c r="CM21" i="25"/>
  <c r="CM17" i="25"/>
  <c r="CM28" i="25"/>
  <c r="CM22" i="25"/>
  <c r="CM16" i="25"/>
  <c r="CM23" i="25"/>
  <c r="CM24" i="25"/>
  <c r="CM27" i="25"/>
  <c r="CM29" i="25"/>
  <c r="CN30" i="25"/>
  <c r="BA23" i="25"/>
  <c r="CS23" i="25" s="1"/>
  <c r="CS19" i="25"/>
  <c r="CS21" i="25"/>
  <c r="CS15" i="25"/>
  <c r="CS14" i="25"/>
  <c r="CS22" i="25"/>
  <c r="CS18" i="25"/>
  <c r="CS16" i="25"/>
  <c r="CS13" i="25"/>
  <c r="CS20" i="25"/>
  <c r="CS17" i="25"/>
  <c r="AY30" i="25"/>
  <c r="AY27" i="25"/>
  <c r="CK32" i="25" l="1"/>
  <c r="CK31" i="25"/>
  <c r="CK37" i="25"/>
  <c r="CJ31" i="25"/>
  <c r="CJ36" i="25"/>
  <c r="CJ35" i="25"/>
  <c r="CJ37" i="25"/>
  <c r="CJ33" i="25"/>
  <c r="CJ32" i="25"/>
  <c r="CJ34" i="25"/>
  <c r="CJ38" i="25"/>
  <c r="CK38" i="25"/>
  <c r="CL36" i="25"/>
  <c r="CL37" i="25"/>
  <c r="CL38" i="25"/>
  <c r="CL34" i="25"/>
  <c r="CL31" i="25"/>
  <c r="CL32" i="25"/>
  <c r="CL33" i="25"/>
  <c r="CL35" i="25"/>
  <c r="CK35" i="25"/>
  <c r="CK33" i="25"/>
  <c r="CQ35" i="25"/>
  <c r="CQ36" i="25"/>
  <c r="CQ33" i="25"/>
  <c r="CQ37" i="25"/>
  <c r="CQ34" i="25"/>
  <c r="CQ38" i="25"/>
  <c r="CQ32" i="25"/>
  <c r="CQ31" i="25"/>
  <c r="CK36" i="25"/>
  <c r="CK34" i="25"/>
  <c r="AZ30" i="25"/>
  <c r="BA30" i="25"/>
  <c r="AZ29" i="25"/>
  <c r="BA29" i="25"/>
  <c r="AZ24" i="25"/>
  <c r="BA24" i="25"/>
  <c r="CJ30" i="25"/>
  <c r="CL30" i="25"/>
  <c r="CP26" i="25"/>
  <c r="CP23" i="25"/>
  <c r="CP25" i="25"/>
  <c r="CP24" i="25"/>
  <c r="CQ20" i="25"/>
  <c r="CQ13" i="25"/>
  <c r="CQ24" i="25"/>
  <c r="CQ21" i="25"/>
  <c r="CQ23" i="25"/>
  <c r="CQ25" i="25"/>
  <c r="CQ15" i="25"/>
  <c r="CQ18" i="25"/>
  <c r="CQ14" i="25"/>
  <c r="CQ22" i="25"/>
  <c r="CQ19" i="25"/>
  <c r="CQ26" i="25"/>
  <c r="CQ16" i="25"/>
  <c r="CQ17" i="25"/>
  <c r="CQ27" i="25"/>
  <c r="CQ30" i="25"/>
  <c r="CQ28" i="25"/>
  <c r="CQ29" i="25"/>
  <c r="AW23" i="25"/>
  <c r="A76" i="25"/>
  <c r="AW27" i="25"/>
  <c r="AX27" i="25"/>
  <c r="CP28" i="25" s="1"/>
  <c r="AW30" i="25"/>
  <c r="AX30" i="25"/>
  <c r="AZ27" i="25"/>
  <c r="BA27" i="25"/>
  <c r="CP33" i="25" l="1"/>
  <c r="CP31" i="25"/>
  <c r="CS34" i="25"/>
  <c r="CS38" i="25"/>
  <c r="CP36" i="25"/>
  <c r="CP38" i="25"/>
  <c r="CO35" i="25"/>
  <c r="CO36" i="25"/>
  <c r="CO37" i="25"/>
  <c r="CO31" i="25"/>
  <c r="CO33" i="25"/>
  <c r="CO32" i="25"/>
  <c r="CO38" i="25"/>
  <c r="CO34" i="25"/>
  <c r="CS32" i="25"/>
  <c r="CR38" i="25"/>
  <c r="CR36" i="25"/>
  <c r="CR34" i="25"/>
  <c r="CR32" i="25"/>
  <c r="CR37" i="25"/>
  <c r="CR33" i="25"/>
  <c r="CR31" i="25"/>
  <c r="CR35" i="25"/>
  <c r="CS36" i="25"/>
  <c r="CS33" i="25"/>
  <c r="CP32" i="25"/>
  <c r="CP34" i="25"/>
  <c r="CS31" i="25"/>
  <c r="CS37" i="25"/>
  <c r="CP37" i="25"/>
  <c r="CP35" i="25"/>
  <c r="CS35" i="25"/>
  <c r="CS29" i="25"/>
  <c r="CO23" i="25"/>
  <c r="CO26" i="25"/>
  <c r="CO28" i="25"/>
  <c r="CS30" i="25"/>
  <c r="CP27" i="25"/>
  <c r="CS25" i="25"/>
  <c r="CS27" i="25"/>
  <c r="CS24" i="25"/>
  <c r="CS26" i="25"/>
  <c r="CR28" i="25"/>
  <c r="CR27" i="25"/>
  <c r="CO29" i="25"/>
  <c r="CR24" i="25"/>
  <c r="CR25" i="25"/>
  <c r="CR26" i="25"/>
  <c r="CR29" i="25"/>
  <c r="BB13" i="25"/>
  <c r="BB17" i="25"/>
  <c r="BB19" i="25"/>
  <c r="BB23" i="25"/>
  <c r="BB26" i="25"/>
  <c r="BB27" i="25"/>
  <c r="BB30" i="25"/>
  <c r="BB15" i="25"/>
  <c r="BB20" i="25"/>
  <c r="BB16" i="25"/>
  <c r="BB24" i="25"/>
  <c r="BB14" i="25"/>
  <c r="BB18" i="25"/>
  <c r="BB28" i="25"/>
  <c r="BB21" i="25"/>
  <c r="BB29" i="25"/>
  <c r="BB22" i="25"/>
  <c r="BB25" i="25"/>
  <c r="CO30" i="25"/>
  <c r="CO27" i="25"/>
  <c r="CP29" i="25"/>
  <c r="CO25" i="25"/>
  <c r="CS28" i="25"/>
  <c r="CP30" i="25"/>
  <c r="CO24" i="25"/>
  <c r="CR30" i="25"/>
  <c r="CT38" i="25" l="1"/>
  <c r="CT36" i="25"/>
  <c r="CT33" i="25"/>
  <c r="CT37" i="25"/>
  <c r="CT35" i="25"/>
  <c r="CT34" i="25"/>
  <c r="CT32" i="25"/>
  <c r="CT31" i="25"/>
  <c r="CT18" i="25"/>
  <c r="CT24" i="25"/>
  <c r="CT25" i="25"/>
  <c r="CT23" i="25"/>
  <c r="CT30" i="25"/>
  <c r="CT16" i="25"/>
  <c r="CT15" i="25"/>
  <c r="CT26" i="25"/>
  <c r="CT21" i="25"/>
  <c r="CT20" i="25"/>
  <c r="CT17" i="25"/>
  <c r="CT19" i="25"/>
  <c r="CT14" i="25"/>
  <c r="CT29" i="25"/>
  <c r="CT28" i="25"/>
  <c r="CT27" i="25"/>
  <c r="CT22" i="25"/>
  <c r="CT13" i="25"/>
  <c r="BC26" i="25"/>
  <c r="BC25" i="25"/>
  <c r="BC16" i="25"/>
  <c r="BC22" i="25"/>
  <c r="BC23" i="25"/>
  <c r="BC21" i="25"/>
  <c r="BC29" i="25"/>
  <c r="BC30" i="25"/>
  <c r="BC14" i="25"/>
  <c r="BC19" i="25"/>
  <c r="BC18" i="25"/>
  <c r="BC15" i="25"/>
  <c r="BC13" i="25"/>
  <c r="BC24" i="25"/>
  <c r="BC27" i="25"/>
  <c r="BC17" i="25"/>
  <c r="BC20" i="25"/>
  <c r="BC28" i="25" l="1"/>
  <c r="CU29" i="25" s="1"/>
  <c r="CY29" i="25" s="1"/>
  <c r="C29" i="25" s="1"/>
  <c r="A75" i="25"/>
  <c r="AL33" i="25"/>
  <c r="CU17" i="25"/>
  <c r="CY17" i="25" s="1"/>
  <c r="C17" i="25" s="1"/>
  <c r="CU13" i="25"/>
  <c r="CY13" i="25" s="1"/>
  <c r="C13" i="25" s="1"/>
  <c r="CU21" i="25"/>
  <c r="CY21" i="25" s="1"/>
  <c r="C21" i="25" s="1"/>
  <c r="CU28" i="25"/>
  <c r="CY28" i="25" s="1"/>
  <c r="C28" i="25" s="1"/>
  <c r="CU15" i="25"/>
  <c r="CY15" i="25" s="1"/>
  <c r="C15" i="25" s="1"/>
  <c r="CU23" i="25"/>
  <c r="CY23" i="25" s="1"/>
  <c r="C23" i="25" s="1"/>
  <c r="CU19" i="25"/>
  <c r="CY19" i="25" s="1"/>
  <c r="C19" i="25" s="1"/>
  <c r="CU30" i="25"/>
  <c r="CY30" i="25" s="1"/>
  <c r="C30" i="25" s="1"/>
  <c r="CU24" i="25"/>
  <c r="CY24" i="25" s="1"/>
  <c r="C24" i="25" s="1"/>
  <c r="CU26" i="25"/>
  <c r="CY26" i="25" s="1"/>
  <c r="C26" i="25" s="1"/>
  <c r="CU18" i="25"/>
  <c r="CY18" i="25" s="1"/>
  <c r="C18" i="25" s="1"/>
  <c r="CU22" i="25"/>
  <c r="CY22" i="25" s="1"/>
  <c r="C22" i="25" s="1"/>
  <c r="CU16" i="25"/>
  <c r="CY16" i="25" s="1"/>
  <c r="C16" i="25" s="1"/>
  <c r="CU20" i="25"/>
  <c r="CY20" i="25" s="1"/>
  <c r="C20" i="25" s="1"/>
  <c r="CU27" i="25"/>
  <c r="CY27" i="25" s="1"/>
  <c r="C27" i="25" s="1"/>
  <c r="CU25" i="25"/>
  <c r="CY25" i="25" s="1"/>
  <c r="C25" i="25" s="1"/>
  <c r="CU14" i="25"/>
  <c r="CY14" i="25" s="1"/>
  <c r="C14" i="25" s="1"/>
  <c r="CD37" i="25" l="1"/>
  <c r="CD33" i="25"/>
  <c r="CD36" i="25"/>
  <c r="CD38" i="25"/>
  <c r="CD34" i="25"/>
  <c r="CD35" i="25"/>
  <c r="CU37" i="25"/>
  <c r="CY37" i="25" s="1"/>
  <c r="C37" i="25" s="1"/>
  <c r="CU36" i="25"/>
  <c r="CU33" i="25"/>
  <c r="CU32" i="25"/>
  <c r="CY32" i="25" s="1"/>
  <c r="C32" i="25" s="1"/>
  <c r="CU35" i="25"/>
  <c r="CY35" i="25" s="1"/>
  <c r="C35" i="25" s="1"/>
  <c r="CU31" i="25"/>
  <c r="CY31" i="25" s="1"/>
  <c r="C31" i="25" s="1"/>
  <c r="CU38" i="25"/>
  <c r="CU34" i="25"/>
  <c r="CY34" i="25" s="1"/>
  <c r="C34" i="25" s="1"/>
  <c r="A77" i="25"/>
  <c r="CY33" i="25" l="1"/>
  <c r="C33" i="25" s="1"/>
  <c r="CY36" i="25"/>
  <c r="C36" i="25" s="1"/>
  <c r="CY38" i="25"/>
  <c r="C38" i="25" s="1"/>
  <c r="I18" i="43"/>
  <c r="I19" i="43" l="1"/>
  <c r="J18" i="43"/>
  <c r="K18" i="43" l="1"/>
  <c r="B11" i="77"/>
  <c r="I20" i="43"/>
  <c r="J19" i="43"/>
  <c r="I21" i="43" l="1"/>
  <c r="J20" i="43"/>
  <c r="K19" i="43"/>
  <c r="B12" i="77"/>
  <c r="K20" i="43" l="1"/>
  <c r="B13" i="77"/>
  <c r="I22" i="43"/>
  <c r="J21" i="43"/>
  <c r="I23" i="43" l="1"/>
  <c r="J22" i="43"/>
  <c r="K21" i="43"/>
  <c r="B14" i="77"/>
  <c r="K22" i="43" l="1"/>
  <c r="B15" i="77"/>
  <c r="I24" i="43"/>
  <c r="J23" i="43"/>
  <c r="I25" i="43" l="1"/>
  <c r="J24" i="43"/>
  <c r="K23" i="43"/>
  <c r="B16" i="77"/>
  <c r="K24" i="43" l="1"/>
  <c r="B17" i="77"/>
  <c r="I26" i="43"/>
  <c r="J25" i="43"/>
  <c r="I27" i="43" l="1"/>
  <c r="J27" i="43" s="1"/>
  <c r="J26" i="43"/>
  <c r="B18" i="77"/>
  <c r="K25" i="43"/>
  <c r="B19" i="77" l="1"/>
  <c r="K26" i="43"/>
  <c r="K27" i="43"/>
  <c r="B20" i="77"/>
  <c r="B50" i="77" s="1"/>
  <c r="F123" i="31" l="1"/>
  <c r="F43" i="31"/>
  <c r="F66" i="31"/>
  <c r="F114" i="31"/>
  <c r="F51" i="31"/>
  <c r="F64" i="31"/>
  <c r="F60" i="31"/>
  <c r="F92" i="31"/>
  <c r="F69" i="31"/>
  <c r="F117" i="31"/>
  <c r="F40" i="31"/>
  <c r="F101" i="31"/>
  <c r="F59" i="31"/>
  <c r="F68" i="31"/>
  <c r="F78" i="31"/>
  <c r="F113" i="31"/>
  <c r="F36" i="31"/>
  <c r="F83" i="31"/>
  <c r="F37" i="31"/>
  <c r="F115" i="31"/>
  <c r="F81" i="31"/>
  <c r="F74" i="31"/>
  <c r="F108" i="31"/>
  <c r="F61" i="31"/>
  <c r="F67" i="31"/>
  <c r="F73" i="31"/>
  <c r="F131" i="31"/>
  <c r="F63" i="31"/>
  <c r="F110" i="31"/>
  <c r="F34" i="31"/>
  <c r="F35" i="31"/>
  <c r="F91" i="31"/>
  <c r="F13" i="31"/>
  <c r="F26" i="31"/>
  <c r="F45" i="31"/>
  <c r="F86" i="31"/>
  <c r="F124" i="31"/>
  <c r="F15" i="31"/>
  <c r="F48" i="31"/>
  <c r="F98" i="31"/>
  <c r="F38" i="31"/>
  <c r="F105" i="31"/>
  <c r="F119" i="31"/>
  <c r="F99" i="31"/>
  <c r="F54" i="31"/>
  <c r="F42" i="31"/>
  <c r="F111" i="31"/>
  <c r="F109" i="31"/>
  <c r="F71" i="31"/>
  <c r="F49" i="31"/>
  <c r="F122" i="31"/>
  <c r="F53" i="31"/>
  <c r="F20" i="31"/>
  <c r="F112" i="31"/>
  <c r="F85" i="31"/>
  <c r="F65" i="31"/>
  <c r="F75" i="31"/>
  <c r="F104" i="31"/>
  <c r="F79" i="31"/>
  <c r="F30" i="31"/>
  <c r="F103" i="31"/>
  <c r="F132" i="31"/>
  <c r="F89" i="31"/>
  <c r="F93" i="31"/>
  <c r="F50" i="31"/>
  <c r="F33" i="31"/>
  <c r="F58" i="31"/>
  <c r="F90" i="31"/>
  <c r="F130" i="31"/>
  <c r="F87" i="31"/>
  <c r="F41" i="31"/>
  <c r="F121" i="31"/>
  <c r="F28" i="31"/>
  <c r="F118" i="31"/>
  <c r="F80" i="31"/>
  <c r="F126" i="31"/>
  <c r="F25" i="31"/>
  <c r="F70" i="31"/>
  <c r="F22" i="31"/>
  <c r="F47" i="31"/>
  <c r="F27" i="31"/>
  <c r="F72" i="31"/>
  <c r="F106" i="31"/>
  <c r="F57" i="31"/>
  <c r="F14" i="31"/>
  <c r="F32" i="31"/>
  <c r="F19" i="31"/>
  <c r="F95" i="31"/>
  <c r="F44" i="31"/>
  <c r="F56" i="31"/>
  <c r="F82" i="31"/>
  <c r="F24" i="31"/>
  <c r="F39" i="31"/>
  <c r="F88" i="31"/>
  <c r="F94" i="31"/>
  <c r="F96" i="31"/>
  <c r="F129" i="31"/>
  <c r="F107" i="31"/>
  <c r="F128" i="31"/>
  <c r="F18" i="31"/>
  <c r="F16" i="31"/>
  <c r="F52" i="31"/>
  <c r="F84" i="31"/>
  <c r="F102" i="31"/>
  <c r="F31" i="31"/>
  <c r="F29" i="31"/>
  <c r="F17" i="31"/>
  <c r="F77" i="31"/>
  <c r="F116" i="31"/>
  <c r="F127" i="31"/>
  <c r="F120" i="31"/>
  <c r="F55" i="31"/>
  <c r="F21" i="31"/>
  <c r="F97" i="31"/>
  <c r="F125" i="31"/>
  <c r="F46" i="31"/>
  <c r="F76" i="31"/>
  <c r="F100" i="31"/>
  <c r="F62" i="31"/>
  <c r="K84" i="31" l="1"/>
  <c r="D84" i="31"/>
  <c r="C18" i="31"/>
  <c r="K18" i="31"/>
  <c r="D18" i="31"/>
  <c r="G18" i="31"/>
  <c r="K107" i="31"/>
  <c r="D107" i="31"/>
  <c r="D24" i="31"/>
  <c r="K24" i="31"/>
  <c r="K19" i="31"/>
  <c r="G19" i="31"/>
  <c r="C19" i="31"/>
  <c r="D19" i="31"/>
  <c r="K14" i="31"/>
  <c r="D14" i="31"/>
  <c r="G14" i="31"/>
  <c r="C14" i="31"/>
  <c r="K27" i="31"/>
  <c r="D27" i="31"/>
  <c r="K47" i="31"/>
  <c r="D47" i="31"/>
  <c r="K126" i="31"/>
  <c r="D126" i="31"/>
  <c r="K118" i="31"/>
  <c r="D118" i="31"/>
  <c r="O25" i="31"/>
  <c r="D121" i="31"/>
  <c r="K121" i="31"/>
  <c r="D130" i="31"/>
  <c r="K130" i="31"/>
  <c r="K58" i="31"/>
  <c r="D58" i="31"/>
  <c r="D50" i="31"/>
  <c r="K50" i="31"/>
  <c r="D89" i="31"/>
  <c r="K89" i="31"/>
  <c r="D79" i="31"/>
  <c r="K79" i="31"/>
  <c r="K75" i="31"/>
  <c r="D75" i="31"/>
  <c r="D85" i="31"/>
  <c r="K85" i="31"/>
  <c r="O22" i="31"/>
  <c r="D42" i="31"/>
  <c r="K42" i="31"/>
  <c r="D99" i="31"/>
  <c r="K99" i="31"/>
  <c r="G15" i="31"/>
  <c r="C15" i="31"/>
  <c r="K15" i="31"/>
  <c r="D15" i="31"/>
  <c r="D68" i="31"/>
  <c r="K68" i="31"/>
  <c r="K92" i="31"/>
  <c r="D92" i="31"/>
  <c r="D62" i="31"/>
  <c r="K62" i="31"/>
  <c r="K125" i="31"/>
  <c r="D125" i="31"/>
  <c r="D116" i="31"/>
  <c r="K116" i="31"/>
  <c r="D55" i="31"/>
  <c r="K55" i="31"/>
  <c r="D127" i="31"/>
  <c r="K127" i="31"/>
  <c r="K39" i="31"/>
  <c r="D39" i="31"/>
  <c r="K32" i="31"/>
  <c r="D32" i="31"/>
  <c r="K22" i="31"/>
  <c r="G22" i="31"/>
  <c r="C22" i="31"/>
  <c r="D22" i="31"/>
  <c r="K80" i="31"/>
  <c r="D80" i="31"/>
  <c r="D90" i="31"/>
  <c r="K90" i="31"/>
  <c r="D33" i="31"/>
  <c r="K33" i="31"/>
  <c r="D93" i="31"/>
  <c r="K93" i="31"/>
  <c r="D104" i="31"/>
  <c r="K104" i="31"/>
  <c r="D112" i="31"/>
  <c r="K112" i="31"/>
  <c r="K20" i="31"/>
  <c r="G20" i="31"/>
  <c r="C20" i="31"/>
  <c r="D20" i="31"/>
  <c r="D53" i="31"/>
  <c r="K53" i="31"/>
  <c r="K49" i="31"/>
  <c r="D49" i="31"/>
  <c r="O19" i="31"/>
  <c r="O24" i="31"/>
  <c r="K109" i="31"/>
  <c r="D109" i="31"/>
  <c r="D105" i="31"/>
  <c r="K105" i="31"/>
  <c r="D98" i="31"/>
  <c r="K98" i="31"/>
  <c r="D86" i="31"/>
  <c r="K86" i="31"/>
  <c r="D26" i="31"/>
  <c r="K26" i="31"/>
  <c r="D91" i="31"/>
  <c r="K91" i="31"/>
  <c r="D34" i="31"/>
  <c r="K34" i="31"/>
  <c r="D63" i="31"/>
  <c r="K63" i="31"/>
  <c r="O21" i="31"/>
  <c r="D73" i="31"/>
  <c r="K73" i="31"/>
  <c r="D67" i="31"/>
  <c r="K67" i="31"/>
  <c r="D108" i="31"/>
  <c r="K108" i="31"/>
  <c r="D81" i="31"/>
  <c r="K81" i="31"/>
  <c r="D115" i="31"/>
  <c r="K115" i="31"/>
  <c r="D83" i="31"/>
  <c r="K83" i="31"/>
  <c r="K113" i="31"/>
  <c r="D113" i="31"/>
  <c r="D101" i="31"/>
  <c r="K101" i="31"/>
  <c r="D117" i="31"/>
  <c r="K117" i="31"/>
  <c r="K64" i="31"/>
  <c r="D64" i="31"/>
  <c r="D114" i="31"/>
  <c r="K114" i="31"/>
  <c r="D43" i="31"/>
  <c r="K43" i="31"/>
  <c r="G17" i="31"/>
  <c r="C17" i="31"/>
  <c r="D17" i="31"/>
  <c r="K17" i="31"/>
  <c r="D100" i="31"/>
  <c r="K100" i="31"/>
  <c r="K97" i="31"/>
  <c r="O23" i="31"/>
  <c r="D97" i="31"/>
  <c r="D77" i="31"/>
  <c r="K77" i="31"/>
  <c r="K102" i="31"/>
  <c r="D102" i="31"/>
  <c r="K128" i="31"/>
  <c r="D128" i="31"/>
  <c r="D129" i="31"/>
  <c r="K129" i="31"/>
  <c r="K82" i="31"/>
  <c r="D82" i="31"/>
  <c r="D95" i="31"/>
  <c r="K95" i="31"/>
  <c r="D57" i="31"/>
  <c r="K57" i="31"/>
  <c r="K72" i="31"/>
  <c r="D72" i="31"/>
  <c r="K25" i="31"/>
  <c r="O17" i="31"/>
  <c r="D12" i="31"/>
  <c r="G12" i="31" s="1"/>
  <c r="D25" i="31"/>
  <c r="K28" i="31"/>
  <c r="D28" i="31"/>
  <c r="K87" i="31"/>
  <c r="D87" i="31"/>
  <c r="K132" i="31"/>
  <c r="D132" i="31"/>
  <c r="D30" i="31"/>
  <c r="K30" i="31"/>
  <c r="K65" i="31"/>
  <c r="D65" i="31"/>
  <c r="K119" i="31"/>
  <c r="D119" i="31"/>
  <c r="K59" i="31"/>
  <c r="D59" i="31"/>
  <c r="K76" i="31"/>
  <c r="D76" i="31"/>
  <c r="G21" i="31"/>
  <c r="C21" i="31"/>
  <c r="D21" i="31"/>
  <c r="K21" i="31"/>
  <c r="K31" i="31"/>
  <c r="D31" i="31"/>
  <c r="D46" i="31"/>
  <c r="K46" i="31"/>
  <c r="K29" i="31"/>
  <c r="D29" i="31"/>
  <c r="D52" i="31"/>
  <c r="K52" i="31"/>
  <c r="K94" i="31"/>
  <c r="D94" i="31"/>
  <c r="D120" i="31"/>
  <c r="K120" i="31"/>
  <c r="K16" i="31"/>
  <c r="D16" i="31"/>
  <c r="C16" i="31"/>
  <c r="G16" i="31"/>
  <c r="D96" i="31"/>
  <c r="K96" i="31"/>
  <c r="K88" i="31"/>
  <c r="D88" i="31"/>
  <c r="K56" i="31"/>
  <c r="D56" i="31"/>
  <c r="K44" i="31"/>
  <c r="D44" i="31"/>
  <c r="D106" i="31"/>
  <c r="K106" i="31"/>
  <c r="K70" i="31"/>
  <c r="D70" i="31"/>
  <c r="D41" i="31"/>
  <c r="K41" i="31"/>
  <c r="K103" i="31"/>
  <c r="D103" i="31"/>
  <c r="K122" i="31"/>
  <c r="D122" i="31"/>
  <c r="K71" i="31"/>
  <c r="D71" i="31"/>
  <c r="K111" i="31"/>
  <c r="D111" i="31"/>
  <c r="K54" i="31"/>
  <c r="D54" i="31"/>
  <c r="D38" i="31"/>
  <c r="K38" i="31"/>
  <c r="K48" i="31"/>
  <c r="D48" i="31"/>
  <c r="D124" i="31"/>
  <c r="K124" i="31"/>
  <c r="K45" i="31"/>
  <c r="D45" i="31"/>
  <c r="K13" i="31"/>
  <c r="C13" i="31"/>
  <c r="D13" i="31"/>
  <c r="G13" i="31"/>
  <c r="K35" i="31"/>
  <c r="D35" i="31"/>
  <c r="K110" i="31"/>
  <c r="D110" i="31"/>
  <c r="D131" i="31"/>
  <c r="K131" i="31"/>
  <c r="D61" i="31"/>
  <c r="O20" i="31"/>
  <c r="K61" i="31"/>
  <c r="K74" i="31"/>
  <c r="D74" i="31"/>
  <c r="D37" i="31"/>
  <c r="K37" i="31"/>
  <c r="O18" i="31"/>
  <c r="K36" i="31"/>
  <c r="D36" i="31"/>
  <c r="D78" i="31"/>
  <c r="K78" i="31"/>
  <c r="K40" i="31"/>
  <c r="D40" i="31"/>
  <c r="K69" i="31"/>
  <c r="D69" i="31"/>
  <c r="K60" i="31"/>
  <c r="D60" i="31"/>
  <c r="D51" i="31"/>
  <c r="K51" i="31"/>
  <c r="K66" i="31"/>
  <c r="D66" i="31"/>
  <c r="K123" i="31"/>
  <c r="D123" i="31"/>
  <c r="E20" i="31" l="1"/>
  <c r="N18" i="31"/>
  <c r="E15" i="31"/>
  <c r="E16" i="31"/>
  <c r="E22" i="31"/>
  <c r="E19" i="31"/>
  <c r="N16" i="31"/>
  <c r="N23" i="31"/>
  <c r="N19" i="31"/>
  <c r="E14" i="31"/>
  <c r="N20" i="31"/>
  <c r="E13" i="31"/>
  <c r="E17" i="31"/>
  <c r="K23" i="31"/>
  <c r="O16" i="31"/>
  <c r="E21" i="31"/>
  <c r="N17" i="31"/>
  <c r="N21" i="31"/>
  <c r="N24" i="31"/>
  <c r="N22" i="31"/>
  <c r="N25" i="31"/>
  <c r="K5" i="31"/>
  <c r="K6" i="31" s="1"/>
  <c r="K4" i="31"/>
  <c r="E18" i="31"/>
  <c r="R21" i="31" l="1"/>
  <c r="R18" i="31"/>
  <c r="R25" i="31"/>
  <c r="R17" i="31"/>
  <c r="R19" i="31"/>
  <c r="R22" i="31"/>
  <c r="R23" i="31"/>
  <c r="R24" i="31"/>
  <c r="R20" i="31"/>
  <c r="B5" i="31"/>
  <c r="M7" i="31"/>
  <c r="K3" i="25"/>
  <c r="R16" i="31"/>
  <c r="G9" i="25" l="1"/>
  <c r="B5" i="25"/>
  <c r="B4" i="31" l="1"/>
  <c r="B5" i="28"/>
  <c r="B5" i="66"/>
  <c r="C93" i="31" l="1"/>
  <c r="E93" i="31" s="1"/>
  <c r="C111" i="31"/>
  <c r="E111" i="31" s="1"/>
  <c r="C77" i="31"/>
  <c r="E77" i="31" s="1"/>
  <c r="C117" i="31"/>
  <c r="E117" i="31" s="1"/>
  <c r="C40" i="31"/>
  <c r="E40" i="31" s="1"/>
  <c r="C130" i="31"/>
  <c r="E130" i="31" s="1"/>
  <c r="C104" i="31"/>
  <c r="E104" i="31" s="1"/>
  <c r="C42" i="31"/>
  <c r="E42" i="31" s="1"/>
  <c r="C62" i="31"/>
  <c r="E62" i="31" s="1"/>
  <c r="C126" i="31"/>
  <c r="E126" i="31" s="1"/>
  <c r="C128" i="31"/>
  <c r="E128" i="31" s="1"/>
  <c r="C95" i="31"/>
  <c r="E95" i="31" s="1"/>
  <c r="C39" i="31"/>
  <c r="E39" i="31" s="1"/>
  <c r="C78" i="31"/>
  <c r="E78" i="31" s="1"/>
  <c r="C31" i="31"/>
  <c r="E31" i="31" s="1"/>
  <c r="C102" i="31"/>
  <c r="E102" i="31" s="1"/>
  <c r="C70" i="31"/>
  <c r="E70" i="31" s="1"/>
  <c r="C33" i="31"/>
  <c r="E33" i="31" s="1"/>
  <c r="C58" i="31"/>
  <c r="E58" i="31" s="1"/>
  <c r="C76" i="31"/>
  <c r="E76" i="31" s="1"/>
  <c r="C51" i="31"/>
  <c r="E51" i="31" s="1"/>
  <c r="C129" i="31"/>
  <c r="E129" i="31" s="1"/>
  <c r="C119" i="31"/>
  <c r="E119" i="31" s="1"/>
  <c r="C83" i="31"/>
  <c r="E83" i="31" s="1"/>
  <c r="C47" i="31"/>
  <c r="E47" i="31" s="1"/>
  <c r="C81" i="31"/>
  <c r="E81" i="31" s="1"/>
  <c r="C41" i="31"/>
  <c r="E41" i="31" s="1"/>
  <c r="C107" i="31"/>
  <c r="E107" i="31" s="1"/>
  <c r="C26" i="31"/>
  <c r="E26" i="31" s="1"/>
  <c r="C86" i="31"/>
  <c r="E86" i="31" s="1"/>
  <c r="C28" i="31"/>
  <c r="E28" i="31" s="1"/>
  <c r="C24" i="31"/>
  <c r="E24" i="31" s="1"/>
  <c r="C54" i="31"/>
  <c r="E54" i="31" s="1"/>
  <c r="C87" i="31"/>
  <c r="E87" i="31" s="1"/>
  <c r="C59" i="31"/>
  <c r="E59" i="31" s="1"/>
  <c r="C66" i="31"/>
  <c r="E66" i="31" s="1"/>
  <c r="C38" i="31"/>
  <c r="E38" i="31" s="1"/>
  <c r="C110" i="31"/>
  <c r="E110" i="31" s="1"/>
  <c r="C64" i="31"/>
  <c r="E64" i="31" s="1"/>
  <c r="C131" i="31"/>
  <c r="E131" i="31" s="1"/>
  <c r="C105" i="31"/>
  <c r="E105" i="31" s="1"/>
  <c r="C88" i="31"/>
  <c r="E88" i="31" s="1"/>
  <c r="C113" i="31"/>
  <c r="E113" i="31" s="1"/>
  <c r="C100" i="31"/>
  <c r="E100" i="31" s="1"/>
  <c r="C90" i="31"/>
  <c r="E90" i="31" s="1"/>
  <c r="C108" i="31"/>
  <c r="E108" i="31" s="1"/>
  <c r="C75" i="31"/>
  <c r="E75" i="31" s="1"/>
  <c r="C123" i="31"/>
  <c r="E123" i="31" s="1"/>
  <c r="C29" i="31"/>
  <c r="E29" i="31" s="1"/>
  <c r="C69" i="31"/>
  <c r="E69" i="31" s="1"/>
  <c r="C57" i="31"/>
  <c r="E57" i="31" s="1"/>
  <c r="C60" i="31"/>
  <c r="E60" i="31" s="1"/>
  <c r="C106" i="31"/>
  <c r="E106" i="31" s="1"/>
  <c r="C132" i="31"/>
  <c r="E132" i="31" s="1"/>
  <c r="C35" i="31"/>
  <c r="C120" i="31"/>
  <c r="E120" i="31" s="1"/>
  <c r="C112" i="31"/>
  <c r="E112" i="31" s="1"/>
  <c r="C99" i="31"/>
  <c r="E99" i="31" s="1"/>
  <c r="C124" i="31"/>
  <c r="E124" i="31" s="1"/>
  <c r="C89" i="31"/>
  <c r="E89" i="31" s="1"/>
  <c r="C74" i="31"/>
  <c r="E74" i="31" s="1"/>
  <c r="C125" i="31"/>
  <c r="E125" i="31" s="1"/>
  <c r="C92" i="31"/>
  <c r="E92" i="31" s="1"/>
  <c r="C55" i="31"/>
  <c r="E55" i="31" s="1"/>
  <c r="C98" i="31"/>
  <c r="E98" i="31" s="1"/>
  <c r="G124" i="31" l="1"/>
  <c r="G55" i="31"/>
  <c r="G98" i="31"/>
  <c r="G106" i="31"/>
  <c r="G29" i="31"/>
  <c r="G108" i="31"/>
  <c r="G88" i="31"/>
  <c r="G64" i="31"/>
  <c r="G54" i="31"/>
  <c r="G83" i="31"/>
  <c r="G51" i="31"/>
  <c r="G78" i="31"/>
  <c r="G39" i="31"/>
  <c r="G130" i="31"/>
  <c r="G125" i="31"/>
  <c r="G57" i="31"/>
  <c r="G75" i="31"/>
  <c r="G100" i="31"/>
  <c r="G38" i="31"/>
  <c r="G59" i="31"/>
  <c r="G81" i="31"/>
  <c r="G76" i="31"/>
  <c r="G70" i="31"/>
  <c r="G31" i="31"/>
  <c r="G95" i="31"/>
  <c r="G62" i="31"/>
  <c r="G40" i="31"/>
  <c r="G120" i="31"/>
  <c r="G74" i="31"/>
  <c r="G99" i="31"/>
  <c r="G112" i="31"/>
  <c r="G60" i="31"/>
  <c r="G69" i="31"/>
  <c r="G105" i="31"/>
  <c r="G110" i="31"/>
  <c r="G66" i="31"/>
  <c r="G24" i="31"/>
  <c r="G86" i="31"/>
  <c r="G107" i="31"/>
  <c r="G119" i="31"/>
  <c r="G58" i="31"/>
  <c r="G128" i="31"/>
  <c r="G77" i="31"/>
  <c r="G93" i="31"/>
  <c r="G89" i="31"/>
  <c r="G132" i="31"/>
  <c r="G92" i="31"/>
  <c r="G123" i="31"/>
  <c r="G90" i="31"/>
  <c r="G113" i="31"/>
  <c r="G131" i="31"/>
  <c r="G87" i="31"/>
  <c r="G28" i="31"/>
  <c r="G26" i="31"/>
  <c r="G41" i="31"/>
  <c r="G47" i="31"/>
  <c r="G129" i="31"/>
  <c r="G33" i="31"/>
  <c r="G102" i="31"/>
  <c r="G126" i="31"/>
  <c r="G42" i="31"/>
  <c r="G104" i="31"/>
  <c r="G117" i="31"/>
  <c r="G111" i="31"/>
  <c r="E35" i="31"/>
  <c r="C30" i="31"/>
  <c r="E30" i="31" s="1"/>
  <c r="C84" i="31"/>
  <c r="E84" i="31" s="1"/>
  <c r="C43" i="31"/>
  <c r="E43" i="31" s="1"/>
  <c r="C56" i="31"/>
  <c r="E56" i="31" s="1"/>
  <c r="C72" i="31"/>
  <c r="E72" i="31" s="1"/>
  <c r="C44" i="31"/>
  <c r="E44" i="31" s="1"/>
  <c r="C46" i="31"/>
  <c r="E46" i="31" s="1"/>
  <c r="C101" i="31"/>
  <c r="E101" i="31" s="1"/>
  <c r="C79" i="31"/>
  <c r="E79" i="31" s="1"/>
  <c r="C115" i="31"/>
  <c r="E115" i="31" s="1"/>
  <c r="C65" i="31"/>
  <c r="E65" i="31" s="1"/>
  <c r="C50" i="31"/>
  <c r="E50" i="31" s="1"/>
  <c r="C68" i="31"/>
  <c r="E68" i="31" s="1"/>
  <c r="C48" i="31"/>
  <c r="E48" i="31" s="1"/>
  <c r="C118" i="31"/>
  <c r="E118" i="31" s="1"/>
  <c r="C34" i="31"/>
  <c r="E34" i="31" s="1"/>
  <c r="C36" i="31"/>
  <c r="E36" i="31" s="1"/>
  <c r="C80" i="31"/>
  <c r="E80" i="31" s="1"/>
  <c r="C127" i="31"/>
  <c r="E127" i="31" s="1"/>
  <c r="C52" i="31"/>
  <c r="E52" i="31" s="1"/>
  <c r="C82" i="31"/>
  <c r="E82" i="31" s="1"/>
  <c r="C45" i="31"/>
  <c r="E45" i="31" s="1"/>
  <c r="C53" i="31"/>
  <c r="E53" i="31" s="1"/>
  <c r="C71" i="31"/>
  <c r="E71" i="31" s="1"/>
  <c r="C67" i="31"/>
  <c r="E67" i="31" s="1"/>
  <c r="C96" i="31"/>
  <c r="E96" i="31" s="1"/>
  <c r="C103" i="31"/>
  <c r="E103" i="31" s="1"/>
  <c r="C63" i="31"/>
  <c r="E63" i="31" s="1"/>
  <c r="C116" i="31"/>
  <c r="E116" i="31" s="1"/>
  <c r="C91" i="31"/>
  <c r="E91" i="31" s="1"/>
  <c r="C32" i="31"/>
  <c r="E32" i="31" s="1"/>
  <c r="C27" i="31"/>
  <c r="E27" i="31" s="1"/>
  <c r="C114" i="31"/>
  <c r="E114" i="31" s="1"/>
  <c r="C94" i="31"/>
  <c r="E94" i="31" s="1"/>
  <c r="C121" i="31"/>
  <c r="C37" i="31"/>
  <c r="C25" i="31"/>
  <c r="C109" i="31"/>
  <c r="C49" i="31"/>
  <c r="C85" i="31"/>
  <c r="C61" i="31"/>
  <c r="C73" i="31"/>
  <c r="C97" i="31"/>
  <c r="E13" i="25"/>
  <c r="E21" i="25"/>
  <c r="E20" i="25"/>
  <c r="E18" i="25"/>
  <c r="E15" i="25"/>
  <c r="E17" i="25"/>
  <c r="E14" i="25"/>
  <c r="E19" i="25"/>
  <c r="E16" i="25"/>
  <c r="G32" i="31" l="1"/>
  <c r="G45" i="31"/>
  <c r="G115" i="31"/>
  <c r="G46" i="31"/>
  <c r="G30" i="31"/>
  <c r="G116" i="31"/>
  <c r="G103" i="31"/>
  <c r="G67" i="31"/>
  <c r="G71" i="31"/>
  <c r="G34" i="31"/>
  <c r="G68" i="31"/>
  <c r="G72" i="31"/>
  <c r="G35" i="31"/>
  <c r="G94" i="31"/>
  <c r="G114" i="31"/>
  <c r="G27" i="31"/>
  <c r="G91" i="31"/>
  <c r="G96" i="31"/>
  <c r="G82" i="31"/>
  <c r="G127" i="31"/>
  <c r="G118" i="31"/>
  <c r="G50" i="31"/>
  <c r="G79" i="31"/>
  <c r="G44" i="31"/>
  <c r="G84" i="31"/>
  <c r="G63" i="31"/>
  <c r="G53" i="31"/>
  <c r="G52" i="31"/>
  <c r="G80" i="31"/>
  <c r="G36" i="31"/>
  <c r="G48" i="31"/>
  <c r="G65" i="31"/>
  <c r="G101" i="31"/>
  <c r="G56" i="31"/>
  <c r="G43" i="31"/>
  <c r="E85" i="31"/>
  <c r="M22" i="31"/>
  <c r="E97" i="31"/>
  <c r="M23" i="31"/>
  <c r="E37" i="31"/>
  <c r="M18" i="31"/>
  <c r="E73" i="31"/>
  <c r="M21" i="31"/>
  <c r="E61" i="31"/>
  <c r="M20" i="31"/>
  <c r="M19" i="31"/>
  <c r="E49" i="31"/>
  <c r="M24" i="31"/>
  <c r="E109" i="31"/>
  <c r="M17" i="31"/>
  <c r="E25" i="31"/>
  <c r="E121" i="31"/>
  <c r="M16" i="31"/>
  <c r="C122" i="31"/>
  <c r="M25" i="31" s="1"/>
  <c r="I19" i="66"/>
  <c r="K22" i="66"/>
  <c r="L14" i="66"/>
  <c r="E14" i="66"/>
  <c r="N14" i="66"/>
  <c r="L20" i="66"/>
  <c r="G15" i="66"/>
  <c r="G14" i="66"/>
  <c r="E21" i="66"/>
  <c r="F15" i="66"/>
  <c r="K19" i="66"/>
  <c r="N19" i="66"/>
  <c r="J16" i="66"/>
  <c r="K13" i="66"/>
  <c r="I17" i="66"/>
  <c r="G17" i="66"/>
  <c r="H18" i="66"/>
  <c r="O20" i="66"/>
  <c r="M20" i="66"/>
  <c r="M17" i="66"/>
  <c r="M16" i="66"/>
  <c r="J14" i="66"/>
  <c r="F19" i="66"/>
  <c r="L18" i="66"/>
  <c r="N22" i="66"/>
  <c r="I22" i="66"/>
  <c r="G22" i="66"/>
  <c r="H19" i="66"/>
  <c r="F16" i="66"/>
  <c r="N15" i="66"/>
  <c r="N18" i="66"/>
  <c r="O13" i="66"/>
  <c r="N16" i="66"/>
  <c r="E19" i="66"/>
  <c r="I16" i="66"/>
  <c r="N21" i="66"/>
  <c r="F21" i="66"/>
  <c r="J13" i="66"/>
  <c r="E17" i="66"/>
  <c r="L21" i="66"/>
  <c r="O16" i="66"/>
  <c r="I13" i="66"/>
  <c r="I18" i="66"/>
  <c r="L13" i="66"/>
  <c r="M13" i="66"/>
  <c r="F18" i="66"/>
  <c r="L16" i="66"/>
  <c r="I20" i="66"/>
  <c r="H13" i="66"/>
  <c r="E18" i="66"/>
  <c r="E20" i="66"/>
  <c r="G20" i="66"/>
  <c r="G21" i="66"/>
  <c r="F20" i="66"/>
  <c r="N20" i="66"/>
  <c r="H22" i="66"/>
  <c r="M22" i="66"/>
  <c r="L19" i="66"/>
  <c r="H15" i="66"/>
  <c r="L17" i="66"/>
  <c r="G18" i="66"/>
  <c r="E15" i="66"/>
  <c r="K20" i="66"/>
  <c r="F22" i="66"/>
  <c r="L22" i="66"/>
  <c r="O21" i="66"/>
  <c r="E13" i="66"/>
  <c r="I15" i="66"/>
  <c r="G19" i="66"/>
  <c r="H14" i="66"/>
  <c r="O22" i="66"/>
  <c r="N13" i="66"/>
  <c r="H21" i="66"/>
  <c r="G17" i="25"/>
  <c r="G20" i="25"/>
  <c r="G14" i="25"/>
  <c r="G16" i="25"/>
  <c r="G19" i="25"/>
  <c r="E22" i="25"/>
  <c r="G15" i="25"/>
  <c r="G21" i="25"/>
  <c r="G13" i="25"/>
  <c r="G18" i="25"/>
  <c r="Q25" i="31" l="1"/>
  <c r="P25" i="31"/>
  <c r="G25" i="31"/>
  <c r="G49" i="31"/>
  <c r="P21" i="31"/>
  <c r="Q21" i="31"/>
  <c r="Q23" i="31"/>
  <c r="P23" i="31"/>
  <c r="Q16" i="31"/>
  <c r="P16" i="31"/>
  <c r="P17" i="31"/>
  <c r="Q17" i="31"/>
  <c r="P19" i="31"/>
  <c r="Q19" i="31"/>
  <c r="G73" i="31"/>
  <c r="G97" i="31"/>
  <c r="G109" i="31"/>
  <c r="Q20" i="31"/>
  <c r="P20" i="31"/>
  <c r="P18" i="31"/>
  <c r="Q18" i="31"/>
  <c r="P22" i="31"/>
  <c r="Q22" i="31"/>
  <c r="E122" i="31"/>
  <c r="G121" i="31"/>
  <c r="Q24" i="31"/>
  <c r="P24" i="31"/>
  <c r="G61" i="31"/>
  <c r="G37" i="31"/>
  <c r="G85" i="31"/>
  <c r="E22" i="66"/>
  <c r="J20" i="66"/>
  <c r="O19" i="66"/>
  <c r="I14" i="66"/>
  <c r="M19" i="66"/>
  <c r="F13" i="66"/>
  <c r="N17" i="66"/>
  <c r="M21" i="66"/>
  <c r="K14" i="66"/>
  <c r="E16" i="66"/>
  <c r="K15" i="66"/>
  <c r="D20" i="66"/>
  <c r="D21" i="66"/>
  <c r="D17" i="66"/>
  <c r="D15" i="66"/>
  <c r="D13" i="66"/>
  <c r="J17" i="66"/>
  <c r="J19" i="66"/>
  <c r="F17" i="66"/>
  <c r="I21" i="66"/>
  <c r="K18" i="66"/>
  <c r="M14" i="66"/>
  <c r="G13" i="66"/>
  <c r="M15" i="66"/>
  <c r="O14" i="66"/>
  <c r="H20" i="66"/>
  <c r="O17" i="66"/>
  <c r="J15" i="66"/>
  <c r="D14" i="66"/>
  <c r="D16" i="66"/>
  <c r="M18" i="66"/>
  <c r="L15" i="66"/>
  <c r="H16" i="66"/>
  <c r="K17" i="66"/>
  <c r="J22" i="66"/>
  <c r="K16" i="66"/>
  <c r="O18" i="66"/>
  <c r="D19" i="66"/>
  <c r="D18" i="66"/>
  <c r="D22" i="66"/>
  <c r="K21" i="66"/>
  <c r="F14" i="66"/>
  <c r="G16" i="66"/>
  <c r="H17" i="66"/>
  <c r="J21" i="66"/>
  <c r="J18" i="66"/>
  <c r="O15" i="66"/>
  <c r="G22" i="25"/>
  <c r="G122" i="31" l="1"/>
  <c r="C18" i="66"/>
  <c r="C21" i="66"/>
  <c r="C17" i="66"/>
  <c r="C19" i="66"/>
  <c r="C20" i="66"/>
  <c r="C16" i="66"/>
  <c r="C13" i="66"/>
  <c r="C14" i="66" l="1"/>
  <c r="C15" i="66"/>
  <c r="C22" i="66"/>
  <c r="F143" i="31" l="1"/>
  <c r="F163" i="31"/>
  <c r="F186" i="31"/>
  <c r="F171" i="31"/>
  <c r="F184" i="31"/>
  <c r="F180" i="31"/>
  <c r="F212" i="31"/>
  <c r="F189" i="31"/>
  <c r="F160" i="31"/>
  <c r="F179" i="31"/>
  <c r="F188" i="31"/>
  <c r="F198" i="31"/>
  <c r="F156" i="31"/>
  <c r="F203" i="31"/>
  <c r="F157" i="31"/>
  <c r="F201" i="31"/>
  <c r="F194" i="31"/>
  <c r="F181" i="31"/>
  <c r="F187" i="31"/>
  <c r="F193" i="31"/>
  <c r="F183" i="31"/>
  <c r="F154" i="31"/>
  <c r="F155" i="31"/>
  <c r="F211" i="31"/>
  <c r="F133" i="31"/>
  <c r="F146" i="31"/>
  <c r="F165" i="31"/>
  <c r="F206" i="31"/>
  <c r="F135" i="31"/>
  <c r="F168" i="31"/>
  <c r="F158" i="31"/>
  <c r="F174" i="31"/>
  <c r="F162" i="31"/>
  <c r="F191" i="31"/>
  <c r="F169" i="31"/>
  <c r="F173" i="31"/>
  <c r="F140" i="31"/>
  <c r="F205" i="31"/>
  <c r="F185" i="31"/>
  <c r="F195" i="31"/>
  <c r="F199" i="31"/>
  <c r="F150" i="31"/>
  <c r="F209" i="31"/>
  <c r="F213" i="31"/>
  <c r="F170" i="31"/>
  <c r="F153" i="31"/>
  <c r="F178" i="31"/>
  <c r="F210" i="31"/>
  <c r="F207" i="31"/>
  <c r="F161" i="31"/>
  <c r="F148" i="31"/>
  <c r="F200" i="31"/>
  <c r="F145" i="31"/>
  <c r="F190" i="31"/>
  <c r="F142" i="31"/>
  <c r="F167" i="31"/>
  <c r="F147" i="31"/>
  <c r="F192" i="31"/>
  <c r="F177" i="31"/>
  <c r="F134" i="31"/>
  <c r="F152" i="31"/>
  <c r="F139" i="31"/>
  <c r="F215" i="31"/>
  <c r="F164" i="31"/>
  <c r="F176" i="31"/>
  <c r="F202" i="31"/>
  <c r="F144" i="31"/>
  <c r="F159" i="31"/>
  <c r="F208" i="31"/>
  <c r="F214" i="31"/>
  <c r="F216" i="31"/>
  <c r="F138" i="31"/>
  <c r="F136" i="31"/>
  <c r="F172" i="31"/>
  <c r="F204" i="31"/>
  <c r="F151" i="31"/>
  <c r="F149" i="31"/>
  <c r="F137" i="31"/>
  <c r="F197" i="31"/>
  <c r="F175" i="31"/>
  <c r="F141" i="31"/>
  <c r="F166" i="31"/>
  <c r="F196" i="31"/>
  <c r="F182" i="31"/>
  <c r="D141" i="31" l="1"/>
  <c r="K141" i="31"/>
  <c r="K137" i="31"/>
  <c r="D137" i="31"/>
  <c r="K144" i="31"/>
  <c r="D144" i="31"/>
  <c r="K139" i="31"/>
  <c r="D139" i="31"/>
  <c r="K134" i="31"/>
  <c r="D134" i="31"/>
  <c r="K147" i="31"/>
  <c r="D147" i="31"/>
  <c r="K167" i="31"/>
  <c r="D167" i="31"/>
  <c r="D178" i="31"/>
  <c r="K178" i="31"/>
  <c r="D170" i="31"/>
  <c r="K170" i="31"/>
  <c r="F221" i="31"/>
  <c r="K209" i="31"/>
  <c r="D209" i="31"/>
  <c r="K199" i="31"/>
  <c r="D199" i="31"/>
  <c r="K195" i="31"/>
  <c r="D195" i="31"/>
  <c r="O32" i="31"/>
  <c r="F217" i="31"/>
  <c r="K205" i="31"/>
  <c r="D205" i="31"/>
  <c r="K162" i="31"/>
  <c r="D162" i="31"/>
  <c r="D135" i="31"/>
  <c r="K135" i="31"/>
  <c r="K188" i="31"/>
  <c r="D188" i="31"/>
  <c r="K212" i="31"/>
  <c r="F224" i="31"/>
  <c r="D212" i="31"/>
  <c r="D151" i="31"/>
  <c r="K151" i="31"/>
  <c r="K204" i="31"/>
  <c r="D204" i="31"/>
  <c r="K138" i="31"/>
  <c r="D138" i="31"/>
  <c r="K175" i="31"/>
  <c r="D175" i="31"/>
  <c r="K159" i="31"/>
  <c r="D159" i="31"/>
  <c r="D152" i="31"/>
  <c r="K152" i="31"/>
  <c r="D142" i="31"/>
  <c r="K142" i="31"/>
  <c r="K200" i="31"/>
  <c r="D200" i="31"/>
  <c r="D210" i="31"/>
  <c r="F222" i="31"/>
  <c r="K210" i="31"/>
  <c r="K153" i="31"/>
  <c r="D153" i="31"/>
  <c r="F225" i="31"/>
  <c r="D213" i="31"/>
  <c r="K213" i="31"/>
  <c r="K140" i="31"/>
  <c r="D140" i="31"/>
  <c r="K173" i="31"/>
  <c r="D173" i="31"/>
  <c r="O29" i="31"/>
  <c r="D169" i="31"/>
  <c r="K169" i="31"/>
  <c r="D206" i="31"/>
  <c r="F218" i="31"/>
  <c r="K206" i="31"/>
  <c r="D146" i="31"/>
  <c r="K146" i="31"/>
  <c r="D211" i="31"/>
  <c r="K211" i="31"/>
  <c r="F223" i="31"/>
  <c r="D154" i="31"/>
  <c r="K154" i="31"/>
  <c r="K183" i="31"/>
  <c r="D183" i="31"/>
  <c r="D193" i="31"/>
  <c r="O31" i="31"/>
  <c r="K193" i="31"/>
  <c r="K187" i="31"/>
  <c r="D187" i="31"/>
  <c r="K201" i="31"/>
  <c r="D201" i="31"/>
  <c r="K203" i="31"/>
  <c r="D203" i="31"/>
  <c r="K184" i="31"/>
  <c r="D184" i="31"/>
  <c r="K163" i="31"/>
  <c r="D163" i="31"/>
  <c r="K143" i="31"/>
  <c r="D143" i="31"/>
  <c r="D182" i="31"/>
  <c r="K182" i="31"/>
  <c r="K166" i="31"/>
  <c r="D166" i="31"/>
  <c r="K149" i="31"/>
  <c r="D149" i="31"/>
  <c r="D214" i="31"/>
  <c r="F226" i="31"/>
  <c r="K214" i="31"/>
  <c r="K202" i="31"/>
  <c r="D202" i="31"/>
  <c r="F227" i="31"/>
  <c r="D215" i="31"/>
  <c r="K215" i="31"/>
  <c r="K177" i="31"/>
  <c r="D177" i="31"/>
  <c r="K192" i="31"/>
  <c r="D192" i="31"/>
  <c r="K145" i="31"/>
  <c r="D145" i="31"/>
  <c r="O27" i="31"/>
  <c r="K148" i="31"/>
  <c r="D148" i="31"/>
  <c r="K207" i="31"/>
  <c r="F219" i="31"/>
  <c r="D207" i="31"/>
  <c r="K150" i="31"/>
  <c r="D150" i="31"/>
  <c r="K185" i="31"/>
  <c r="D185" i="31"/>
  <c r="D179" i="31"/>
  <c r="K179" i="31"/>
  <c r="K196" i="31"/>
  <c r="D196" i="31"/>
  <c r="K197" i="31"/>
  <c r="D197" i="31"/>
  <c r="D172" i="31"/>
  <c r="K172" i="31"/>
  <c r="K136" i="31"/>
  <c r="D136" i="31"/>
  <c r="D216" i="31"/>
  <c r="F228" i="31"/>
  <c r="K216" i="31"/>
  <c r="D208" i="31"/>
  <c r="K208" i="31"/>
  <c r="F220" i="31"/>
  <c r="D176" i="31"/>
  <c r="K176" i="31"/>
  <c r="K164" i="31"/>
  <c r="D164" i="31"/>
  <c r="K190" i="31"/>
  <c r="D190" i="31"/>
  <c r="K161" i="31"/>
  <c r="D161" i="31"/>
  <c r="D191" i="31"/>
  <c r="K191" i="31"/>
  <c r="K174" i="31"/>
  <c r="D174" i="31"/>
  <c r="K158" i="31"/>
  <c r="D158" i="31"/>
  <c r="D168" i="31"/>
  <c r="K168" i="31"/>
  <c r="K165" i="31"/>
  <c r="D165" i="31"/>
  <c r="D133" i="31"/>
  <c r="K133" i="31"/>
  <c r="O26" i="31"/>
  <c r="D155" i="31"/>
  <c r="K155" i="31"/>
  <c r="D181" i="31"/>
  <c r="K181" i="31"/>
  <c r="O30" i="31"/>
  <c r="D194" i="31"/>
  <c r="K194" i="31"/>
  <c r="D157" i="31"/>
  <c r="O28" i="31"/>
  <c r="K157" i="31"/>
  <c r="D156" i="31"/>
  <c r="K156" i="31"/>
  <c r="K198" i="31"/>
  <c r="D198" i="31"/>
  <c r="D160" i="31"/>
  <c r="K160" i="31"/>
  <c r="D189" i="31"/>
  <c r="K189" i="31"/>
  <c r="D180" i="31"/>
  <c r="K180" i="31"/>
  <c r="K171" i="31"/>
  <c r="D171" i="31"/>
  <c r="D186" i="31"/>
  <c r="K186" i="31"/>
  <c r="N28" i="31" l="1"/>
  <c r="N30" i="31"/>
  <c r="K228" i="31"/>
  <c r="F240" i="31"/>
  <c r="F239" i="31"/>
  <c r="K227" i="31"/>
  <c r="K226" i="31"/>
  <c r="F238" i="31"/>
  <c r="N29" i="31"/>
  <c r="K219" i="31"/>
  <c r="F231" i="31"/>
  <c r="K223" i="31"/>
  <c r="F235" i="31"/>
  <c r="K217" i="31"/>
  <c r="O33" i="31"/>
  <c r="F229" i="31"/>
  <c r="D217" i="31"/>
  <c r="K220" i="31"/>
  <c r="F232" i="31"/>
  <c r="N27" i="31"/>
  <c r="N31" i="31"/>
  <c r="K225" i="31"/>
  <c r="F237" i="31"/>
  <c r="K222" i="31"/>
  <c r="F234" i="31"/>
  <c r="N26" i="31"/>
  <c r="F230" i="31"/>
  <c r="K218" i="31"/>
  <c r="D218" i="31"/>
  <c r="K224" i="31"/>
  <c r="F236" i="31"/>
  <c r="N32" i="31"/>
  <c r="K221" i="31"/>
  <c r="F233" i="31"/>
  <c r="R28" i="31" l="1"/>
  <c r="R26" i="31"/>
  <c r="R30" i="31"/>
  <c r="R31" i="31"/>
  <c r="R29" i="31"/>
  <c r="R32" i="31"/>
  <c r="R27" i="31"/>
  <c r="D220" i="31"/>
  <c r="D221" i="31"/>
  <c r="D224" i="31"/>
  <c r="D223" i="31"/>
  <c r="D225" i="31"/>
  <c r="K231" i="31"/>
  <c r="F243" i="31"/>
  <c r="F250" i="31"/>
  <c r="K238" i="31"/>
  <c r="F251" i="31"/>
  <c r="K239" i="31"/>
  <c r="D222" i="31"/>
  <c r="K237" i="31"/>
  <c r="F249" i="31"/>
  <c r="K229" i="31"/>
  <c r="D229" i="31"/>
  <c r="F241" i="31"/>
  <c r="O34" i="31"/>
  <c r="F247" i="31"/>
  <c r="K235" i="31"/>
  <c r="D228" i="31"/>
  <c r="F246" i="31"/>
  <c r="K234" i="31"/>
  <c r="K232" i="31"/>
  <c r="F244" i="31"/>
  <c r="D227" i="31"/>
  <c r="F252" i="31"/>
  <c r="K240" i="31"/>
  <c r="F245" i="31"/>
  <c r="K233" i="31"/>
  <c r="K236" i="31"/>
  <c r="F248" i="31"/>
  <c r="F242" i="31"/>
  <c r="K230" i="31"/>
  <c r="D219" i="31"/>
  <c r="D226" i="31"/>
  <c r="D232" i="31" l="1"/>
  <c r="D230" i="31"/>
  <c r="D240" i="31"/>
  <c r="D236" i="31"/>
  <c r="D239" i="31"/>
  <c r="K251" i="31"/>
  <c r="F263" i="31"/>
  <c r="D231" i="31"/>
  <c r="F254" i="31"/>
  <c r="K242" i="31"/>
  <c r="D233" i="31"/>
  <c r="F256" i="31"/>
  <c r="K244" i="31"/>
  <c r="F258" i="31"/>
  <c r="K246" i="31"/>
  <c r="K247" i="31"/>
  <c r="F259" i="31"/>
  <c r="D238" i="31"/>
  <c r="K243" i="31"/>
  <c r="F255" i="31"/>
  <c r="F264" i="31"/>
  <c r="K252" i="31"/>
  <c r="D237" i="31"/>
  <c r="F260" i="31"/>
  <c r="K248" i="31"/>
  <c r="F257" i="31"/>
  <c r="K245" i="31"/>
  <c r="D234" i="31"/>
  <c r="D235" i="31"/>
  <c r="K241" i="31"/>
  <c r="D241" i="31"/>
  <c r="F253" i="31"/>
  <c r="O35" i="31"/>
  <c r="F261" i="31"/>
  <c r="K249" i="31"/>
  <c r="F262" i="31"/>
  <c r="K250" i="31"/>
  <c r="N33" i="31"/>
  <c r="R33" i="31" l="1"/>
  <c r="D245" i="31"/>
  <c r="D249" i="31"/>
  <c r="D248" i="31"/>
  <c r="K253" i="31"/>
  <c r="O36" i="31"/>
  <c r="F265" i="31"/>
  <c r="D253" i="31"/>
  <c r="D244" i="31"/>
  <c r="D242" i="31"/>
  <c r="D251" i="31"/>
  <c r="D250" i="31"/>
  <c r="F272" i="31"/>
  <c r="K260" i="31"/>
  <c r="F276" i="31"/>
  <c r="K264" i="31"/>
  <c r="D246" i="31"/>
  <c r="F275" i="31"/>
  <c r="K263" i="31"/>
  <c r="F273" i="31"/>
  <c r="K261" i="31"/>
  <c r="D243" i="31"/>
  <c r="D247" i="31"/>
  <c r="F268" i="31"/>
  <c r="K256" i="31"/>
  <c r="K254" i="31"/>
  <c r="F266" i="31"/>
  <c r="K262" i="31"/>
  <c r="F274" i="31"/>
  <c r="K257" i="31"/>
  <c r="F269" i="31"/>
  <c r="D252" i="31"/>
  <c r="F267" i="31"/>
  <c r="K255" i="31"/>
  <c r="F271" i="31"/>
  <c r="K259" i="31"/>
  <c r="F270" i="31"/>
  <c r="K258" i="31"/>
  <c r="N34" i="31"/>
  <c r="D254" i="31" l="1"/>
  <c r="D259" i="31"/>
  <c r="R34" i="31"/>
  <c r="D258" i="31"/>
  <c r="D261" i="31"/>
  <c r="F282" i="31"/>
  <c r="K270" i="31"/>
  <c r="K269" i="31"/>
  <c r="F281" i="31"/>
  <c r="D256" i="31"/>
  <c r="D263" i="31"/>
  <c r="D264" i="31"/>
  <c r="F279" i="31"/>
  <c r="K267" i="31"/>
  <c r="F284" i="31"/>
  <c r="K272" i="31"/>
  <c r="N35" i="31"/>
  <c r="D262" i="31"/>
  <c r="K266" i="31"/>
  <c r="F278" i="31"/>
  <c r="K268" i="31"/>
  <c r="F280" i="31"/>
  <c r="F287" i="31"/>
  <c r="K275" i="31"/>
  <c r="F288" i="31"/>
  <c r="K276" i="31"/>
  <c r="F283" i="31"/>
  <c r="K271" i="31"/>
  <c r="D257" i="31"/>
  <c r="K274" i="31"/>
  <c r="F286" i="31"/>
  <c r="F285" i="31"/>
  <c r="K273" i="31"/>
  <c r="D260" i="31"/>
  <c r="D255" i="31"/>
  <c r="K265" i="31"/>
  <c r="F277" i="31"/>
  <c r="O37" i="31"/>
  <c r="D265" i="31"/>
  <c r="O38" i="31" l="1"/>
  <c r="D270" i="31"/>
  <c r="R35" i="31"/>
  <c r="D274" i="31"/>
  <c r="N37" i="31" s="1"/>
  <c r="D271" i="31"/>
  <c r="D276" i="31"/>
  <c r="D267" i="31"/>
  <c r="F298" i="31"/>
  <c r="K286" i="31"/>
  <c r="F299" i="31"/>
  <c r="K287" i="31"/>
  <c r="F289" i="31"/>
  <c r="K277" i="31"/>
  <c r="D277" i="31"/>
  <c r="D273" i="31"/>
  <c r="K278" i="31"/>
  <c r="F290" i="31"/>
  <c r="K283" i="31"/>
  <c r="F295" i="31"/>
  <c r="K288" i="31"/>
  <c r="F300" i="31"/>
  <c r="D268" i="31"/>
  <c r="K279" i="31"/>
  <c r="F291" i="31"/>
  <c r="D269" i="31"/>
  <c r="K285" i="31"/>
  <c r="F297" i="31"/>
  <c r="N36" i="31"/>
  <c r="D275" i="31"/>
  <c r="D272" i="31"/>
  <c r="F292" i="31"/>
  <c r="K280" i="31"/>
  <c r="D266" i="31"/>
  <c r="K284" i="31"/>
  <c r="F296" i="31"/>
  <c r="K281" i="31"/>
  <c r="F293" i="31"/>
  <c r="F294" i="31"/>
  <c r="K282" i="31"/>
  <c r="D280" i="31" l="1"/>
  <c r="R37" i="31"/>
  <c r="O39" i="31"/>
  <c r="R36" i="31"/>
  <c r="D279" i="31"/>
  <c r="D281" i="31"/>
  <c r="K290" i="31"/>
  <c r="F302" i="31"/>
  <c r="F311" i="31"/>
  <c r="K299" i="31"/>
  <c r="F308" i="31"/>
  <c r="K296" i="31"/>
  <c r="F305" i="31"/>
  <c r="K293" i="31"/>
  <c r="F304" i="31"/>
  <c r="K292" i="31"/>
  <c r="D285" i="31"/>
  <c r="D283" i="31"/>
  <c r="D278" i="31"/>
  <c r="F301" i="31"/>
  <c r="D289" i="31"/>
  <c r="K289" i="31"/>
  <c r="D286" i="31"/>
  <c r="K297" i="31"/>
  <c r="F309" i="31"/>
  <c r="D288" i="31"/>
  <c r="F307" i="31"/>
  <c r="K295" i="31"/>
  <c r="D287" i="31"/>
  <c r="D282" i="31"/>
  <c r="K294" i="31"/>
  <c r="F306" i="31"/>
  <c r="D284" i="31"/>
  <c r="F303" i="31"/>
  <c r="K291" i="31"/>
  <c r="F312" i="31"/>
  <c r="K300" i="31"/>
  <c r="F310" i="31"/>
  <c r="K298" i="31"/>
  <c r="O40" i="31" l="1"/>
  <c r="N38" i="31"/>
  <c r="D297" i="31"/>
  <c r="D298" i="31"/>
  <c r="D296" i="31"/>
  <c r="D300" i="31"/>
  <c r="K306" i="31"/>
  <c r="F318" i="31"/>
  <c r="D295" i="31"/>
  <c r="K304" i="31"/>
  <c r="F316" i="31"/>
  <c r="K303" i="31"/>
  <c r="F315" i="31"/>
  <c r="K309" i="31"/>
  <c r="F321" i="31"/>
  <c r="D293" i="31"/>
  <c r="K311" i="31"/>
  <c r="F323" i="31"/>
  <c r="K312" i="31"/>
  <c r="K307" i="31"/>
  <c r="F319" i="31"/>
  <c r="D290" i="31"/>
  <c r="K301" i="31"/>
  <c r="F313" i="31"/>
  <c r="D301" i="31"/>
  <c r="D292" i="31"/>
  <c r="F320" i="31"/>
  <c r="K308" i="31"/>
  <c r="K302" i="31"/>
  <c r="F314" i="31"/>
  <c r="K310" i="31"/>
  <c r="F322" i="31"/>
  <c r="D291" i="31"/>
  <c r="D294" i="31"/>
  <c r="K305" i="31"/>
  <c r="F317" i="31"/>
  <c r="D299" i="31"/>
  <c r="F9" i="31"/>
  <c r="R38" i="31" l="1"/>
  <c r="O41" i="31"/>
  <c r="N39" i="31"/>
  <c r="D305" i="31"/>
  <c r="D308" i="31"/>
  <c r="D307" i="31"/>
  <c r="D302" i="31"/>
  <c r="D303" i="31"/>
  <c r="K322" i="31"/>
  <c r="D322" i="31"/>
  <c r="D312" i="31"/>
  <c r="D304" i="31"/>
  <c r="D306" i="31"/>
  <c r="K324" i="31"/>
  <c r="K316" i="31"/>
  <c r="D316" i="31"/>
  <c r="K318" i="31"/>
  <c r="D318" i="31"/>
  <c r="D311" i="31"/>
  <c r="D313" i="31"/>
  <c r="K313" i="31"/>
  <c r="K319" i="31"/>
  <c r="D319" i="31"/>
  <c r="D309" i="31"/>
  <c r="K315" i="31"/>
  <c r="D315" i="31"/>
  <c r="D317" i="31"/>
  <c r="K317" i="31"/>
  <c r="D310" i="31"/>
  <c r="K314" i="31"/>
  <c r="D314" i="31"/>
  <c r="K320" i="31"/>
  <c r="D320" i="31"/>
  <c r="K323" i="31"/>
  <c r="D323" i="31"/>
  <c r="D321" i="31"/>
  <c r="K321" i="31"/>
  <c r="D9" i="31"/>
  <c r="R39" i="31" l="1"/>
  <c r="N40" i="31"/>
  <c r="N41" i="31"/>
  <c r="C52" i="25"/>
  <c r="R41" i="31" l="1"/>
  <c r="R40" i="31"/>
  <c r="C213" i="31" l="1"/>
  <c r="C197" i="31"/>
  <c r="E197" i="31" s="1"/>
  <c r="C160" i="31"/>
  <c r="E160" i="31" s="1"/>
  <c r="C142" i="31"/>
  <c r="E142" i="31" s="1"/>
  <c r="C162" i="31"/>
  <c r="E162" i="31" s="1"/>
  <c r="C138" i="31"/>
  <c r="E138" i="31" s="1"/>
  <c r="C182" i="31"/>
  <c r="E182" i="31" s="1"/>
  <c r="C215" i="31"/>
  <c r="C159" i="31"/>
  <c r="E159" i="31" s="1"/>
  <c r="C143" i="31"/>
  <c r="E143" i="31" s="1"/>
  <c r="C134" i="31"/>
  <c r="E134" i="31" s="1"/>
  <c r="C198" i="31"/>
  <c r="E198" i="31" s="1"/>
  <c r="C151" i="31"/>
  <c r="E151" i="31" s="1"/>
  <c r="C139" i="31"/>
  <c r="E139" i="31" s="1"/>
  <c r="C190" i="31"/>
  <c r="E190" i="31" s="1"/>
  <c r="C153" i="31"/>
  <c r="E153" i="31" s="1"/>
  <c r="C178" i="31"/>
  <c r="E178" i="31" s="1"/>
  <c r="C196" i="31"/>
  <c r="E196" i="31" s="1"/>
  <c r="C171" i="31"/>
  <c r="E171" i="31" s="1"/>
  <c r="C203" i="31"/>
  <c r="E203" i="31" s="1"/>
  <c r="C167" i="31"/>
  <c r="E167" i="31" s="1"/>
  <c r="C201" i="31"/>
  <c r="E201" i="31" s="1"/>
  <c r="C161" i="31"/>
  <c r="E161" i="31" s="1"/>
  <c r="C146" i="31"/>
  <c r="E146" i="31" s="1"/>
  <c r="C206" i="31"/>
  <c r="C148" i="31"/>
  <c r="E148" i="31" s="1"/>
  <c r="C144" i="31"/>
  <c r="E144" i="31" s="1"/>
  <c r="C174" i="31"/>
  <c r="E174" i="31" s="1"/>
  <c r="C207" i="31"/>
  <c r="C179" i="31"/>
  <c r="E179" i="31" s="1"/>
  <c r="C186" i="31"/>
  <c r="E186" i="31" s="1"/>
  <c r="C158" i="31"/>
  <c r="E158" i="31" s="1"/>
  <c r="C140" i="31"/>
  <c r="E140" i="31" s="1"/>
  <c r="C184" i="31"/>
  <c r="E184" i="31" s="1"/>
  <c r="C208" i="31"/>
  <c r="C137" i="31"/>
  <c r="E137" i="31" s="1"/>
  <c r="C210" i="31"/>
  <c r="C195" i="31"/>
  <c r="E195" i="31" s="1"/>
  <c r="C149" i="31"/>
  <c r="E149" i="31" s="1"/>
  <c r="C189" i="31"/>
  <c r="E189" i="31" s="1"/>
  <c r="C177" i="31"/>
  <c r="E177" i="31" s="1"/>
  <c r="C180" i="31"/>
  <c r="E180" i="31" s="1"/>
  <c r="C155" i="31"/>
  <c r="E155" i="31" s="1"/>
  <c r="C209" i="31"/>
  <c r="C194" i="31"/>
  <c r="E194" i="31" s="1"/>
  <c r="C212" i="31"/>
  <c r="C141" i="31"/>
  <c r="E141" i="31" s="1"/>
  <c r="C175" i="31"/>
  <c r="E175" i="31" s="1"/>
  <c r="G148" i="31" l="1"/>
  <c r="G146" i="31"/>
  <c r="G161" i="31"/>
  <c r="G167" i="31"/>
  <c r="G153" i="31"/>
  <c r="G162" i="31"/>
  <c r="G141" i="31"/>
  <c r="G175" i="31"/>
  <c r="G155" i="31"/>
  <c r="G149" i="31"/>
  <c r="G184" i="31"/>
  <c r="G174" i="31"/>
  <c r="G203" i="31"/>
  <c r="G171" i="31"/>
  <c r="G198" i="31"/>
  <c r="G159" i="31"/>
  <c r="G177" i="31"/>
  <c r="G195" i="31"/>
  <c r="G140" i="31"/>
  <c r="G158" i="31"/>
  <c r="G179" i="31"/>
  <c r="G201" i="31"/>
  <c r="G196" i="31"/>
  <c r="G190" i="31"/>
  <c r="G151" i="31"/>
  <c r="G134" i="31"/>
  <c r="G182" i="31"/>
  <c r="G160" i="31"/>
  <c r="G194" i="31"/>
  <c r="G180" i="31"/>
  <c r="G189" i="31"/>
  <c r="G137" i="31"/>
  <c r="G186" i="31"/>
  <c r="G144" i="31"/>
  <c r="G178" i="31"/>
  <c r="G139" i="31"/>
  <c r="G143" i="31"/>
  <c r="G138" i="31"/>
  <c r="G142" i="31"/>
  <c r="G197" i="31"/>
  <c r="E212" i="31"/>
  <c r="C224" i="31"/>
  <c r="E210" i="31"/>
  <c r="C222" i="31"/>
  <c r="E207" i="31"/>
  <c r="C219" i="31"/>
  <c r="E208" i="31"/>
  <c r="C220" i="31"/>
  <c r="E215" i="31"/>
  <c r="C227" i="31"/>
  <c r="E209" i="31"/>
  <c r="C221" i="31"/>
  <c r="E206" i="31"/>
  <c r="C218" i="31"/>
  <c r="E213" i="31"/>
  <c r="C225" i="31"/>
  <c r="C150" i="31"/>
  <c r="E150" i="31" s="1"/>
  <c r="C204" i="31"/>
  <c r="C163" i="31"/>
  <c r="E163" i="31" s="1"/>
  <c r="C176" i="31"/>
  <c r="E176" i="31" s="1"/>
  <c r="C192" i="31"/>
  <c r="E192" i="31" s="1"/>
  <c r="C164" i="31"/>
  <c r="E164" i="31" s="1"/>
  <c r="C166" i="31"/>
  <c r="E166" i="31" s="1"/>
  <c r="C199" i="31"/>
  <c r="E199" i="31" s="1"/>
  <c r="C136" i="31"/>
  <c r="E136" i="31" s="1"/>
  <c r="C185" i="31"/>
  <c r="E185" i="31" s="1"/>
  <c r="C170" i="31"/>
  <c r="E170" i="31" s="1"/>
  <c r="C188" i="31"/>
  <c r="E188" i="31" s="1"/>
  <c r="C168" i="31"/>
  <c r="E168" i="31" s="1"/>
  <c r="C154" i="31"/>
  <c r="E154" i="31" s="1"/>
  <c r="C156" i="31"/>
  <c r="E156" i="31" s="1"/>
  <c r="C200" i="31"/>
  <c r="E200" i="31" s="1"/>
  <c r="C172" i="31"/>
  <c r="E172" i="31" s="1"/>
  <c r="C202" i="31"/>
  <c r="E202" i="31" s="1"/>
  <c r="C165" i="31"/>
  <c r="E165" i="31" s="1"/>
  <c r="C173" i="31"/>
  <c r="E173" i="31" s="1"/>
  <c r="C191" i="31"/>
  <c r="E191" i="31" s="1"/>
  <c r="C187" i="31"/>
  <c r="E187" i="31" s="1"/>
  <c r="C216" i="31"/>
  <c r="C183" i="31"/>
  <c r="E183" i="31" s="1"/>
  <c r="C211" i="31"/>
  <c r="C152" i="31"/>
  <c r="E152" i="31" s="1"/>
  <c r="C147" i="31"/>
  <c r="E147" i="31" s="1"/>
  <c r="C135" i="31"/>
  <c r="E135" i="31" s="1"/>
  <c r="C214" i="31"/>
  <c r="C157" i="31"/>
  <c r="C145" i="31"/>
  <c r="C133" i="31"/>
  <c r="C169" i="31"/>
  <c r="C205" i="31"/>
  <c r="C181" i="31"/>
  <c r="C193" i="31"/>
  <c r="E23" i="25"/>
  <c r="E24" i="25"/>
  <c r="E25" i="25"/>
  <c r="E28" i="25"/>
  <c r="E27" i="25"/>
  <c r="E26" i="25"/>
  <c r="E29" i="25"/>
  <c r="E204" i="31" l="1"/>
  <c r="G187" i="31"/>
  <c r="G191" i="31"/>
  <c r="G154" i="31"/>
  <c r="G188" i="31"/>
  <c r="G192" i="31"/>
  <c r="G147" i="31"/>
  <c r="G202" i="31"/>
  <c r="G170" i="31"/>
  <c r="G199" i="31"/>
  <c r="G164" i="31"/>
  <c r="G204" i="31"/>
  <c r="G213" i="31"/>
  <c r="G209" i="31"/>
  <c r="G208" i="31"/>
  <c r="G210" i="31"/>
  <c r="G135" i="31"/>
  <c r="G183" i="31"/>
  <c r="G173" i="31"/>
  <c r="G172" i="31"/>
  <c r="G200" i="31"/>
  <c r="G156" i="31"/>
  <c r="G168" i="31"/>
  <c r="G185" i="31"/>
  <c r="G136" i="31"/>
  <c r="G176" i="31"/>
  <c r="G163" i="31"/>
  <c r="G152" i="31"/>
  <c r="G165" i="31"/>
  <c r="G166" i="31"/>
  <c r="G150" i="31"/>
  <c r="G206" i="31"/>
  <c r="G215" i="31"/>
  <c r="G207" i="31"/>
  <c r="G212" i="31"/>
  <c r="I26" i="66"/>
  <c r="E193" i="31"/>
  <c r="M31" i="31"/>
  <c r="E181" i="31"/>
  <c r="M30" i="31"/>
  <c r="M29" i="31"/>
  <c r="E169" i="31"/>
  <c r="I30" i="66"/>
  <c r="H23" i="66"/>
  <c r="E28" i="66"/>
  <c r="E30" i="66"/>
  <c r="M27" i="31"/>
  <c r="E145" i="31"/>
  <c r="H24" i="66"/>
  <c r="N23" i="66"/>
  <c r="M26" i="66"/>
  <c r="E225" i="31"/>
  <c r="C237" i="31"/>
  <c r="E221" i="31"/>
  <c r="C233" i="31"/>
  <c r="E220" i="31"/>
  <c r="C232" i="31"/>
  <c r="E222" i="31"/>
  <c r="C234" i="31"/>
  <c r="L24" i="66"/>
  <c r="K23" i="66"/>
  <c r="I27" i="66"/>
  <c r="L28" i="66"/>
  <c r="I23" i="66"/>
  <c r="I28" i="66"/>
  <c r="L23" i="66"/>
  <c r="M23" i="66"/>
  <c r="F28" i="66"/>
  <c r="L26" i="66"/>
  <c r="I25" i="66"/>
  <c r="G29" i="66"/>
  <c r="O30" i="66"/>
  <c r="M30" i="66"/>
  <c r="M27" i="66"/>
  <c r="O23" i="66"/>
  <c r="N26" i="66"/>
  <c r="E214" i="31"/>
  <c r="C226" i="31"/>
  <c r="E211" i="31"/>
  <c r="C223" i="31"/>
  <c r="E216" i="31"/>
  <c r="C228" i="31"/>
  <c r="E24" i="66"/>
  <c r="L30" i="66"/>
  <c r="G25" i="66"/>
  <c r="G24" i="66"/>
  <c r="F25" i="66"/>
  <c r="K29" i="66"/>
  <c r="N29" i="66"/>
  <c r="J26" i="66"/>
  <c r="J24" i="66"/>
  <c r="F29" i="66"/>
  <c r="E27" i="66"/>
  <c r="C217" i="31"/>
  <c r="M32" i="31"/>
  <c r="E205" i="31"/>
  <c r="O26" i="66"/>
  <c r="E25" i="66"/>
  <c r="K30" i="66"/>
  <c r="E23" i="66"/>
  <c r="H28" i="66"/>
  <c r="E133" i="31"/>
  <c r="M26" i="31"/>
  <c r="N25" i="66"/>
  <c r="N28" i="66"/>
  <c r="F30" i="66"/>
  <c r="N30" i="66"/>
  <c r="E218" i="31"/>
  <c r="C230" i="31"/>
  <c r="E227" i="31"/>
  <c r="C239" i="31"/>
  <c r="E219" i="31"/>
  <c r="C231" i="31"/>
  <c r="E224" i="31"/>
  <c r="C236" i="31"/>
  <c r="I29" i="66"/>
  <c r="L29" i="66"/>
  <c r="N24" i="66"/>
  <c r="E29" i="66"/>
  <c r="J23" i="66"/>
  <c r="H25" i="66"/>
  <c r="L27" i="66"/>
  <c r="G28" i="66"/>
  <c r="G27" i="66"/>
  <c r="H29" i="66"/>
  <c r="F26" i="66"/>
  <c r="E157" i="31"/>
  <c r="M28" i="31"/>
  <c r="G30" i="66"/>
  <c r="G26" i="25"/>
  <c r="G24" i="25"/>
  <c r="G25" i="25"/>
  <c r="G28" i="25"/>
  <c r="G23" i="25"/>
  <c r="G29" i="25"/>
  <c r="E30" i="25"/>
  <c r="G27" i="25"/>
  <c r="G224" i="31" l="1"/>
  <c r="G227" i="31"/>
  <c r="G216" i="31"/>
  <c r="G214" i="31"/>
  <c r="G222" i="31"/>
  <c r="G221" i="31"/>
  <c r="G219" i="31"/>
  <c r="G218" i="31"/>
  <c r="G211" i="31"/>
  <c r="G220" i="31"/>
  <c r="G225" i="31"/>
  <c r="I78" i="25"/>
  <c r="D24" i="66"/>
  <c r="D26" i="66"/>
  <c r="M28" i="66"/>
  <c r="H26" i="66"/>
  <c r="D29" i="66"/>
  <c r="H30" i="66"/>
  <c r="J30" i="66"/>
  <c r="D30" i="66"/>
  <c r="M29" i="66"/>
  <c r="F23" i="66"/>
  <c r="N27" i="66"/>
  <c r="K24" i="66"/>
  <c r="E26" i="66"/>
  <c r="K26" i="66"/>
  <c r="I24" i="66"/>
  <c r="O29" i="66"/>
  <c r="G157" i="31"/>
  <c r="G133" i="31"/>
  <c r="P32" i="31"/>
  <c r="Q32" i="31"/>
  <c r="E228" i="31"/>
  <c r="C240" i="31"/>
  <c r="E226" i="31"/>
  <c r="C238" i="31"/>
  <c r="E234" i="31"/>
  <c r="C246" i="31"/>
  <c r="E233" i="31"/>
  <c r="C245" i="31"/>
  <c r="G169" i="31"/>
  <c r="P31" i="31"/>
  <c r="Q31" i="31"/>
  <c r="L25" i="66"/>
  <c r="G26" i="66"/>
  <c r="O24" i="66"/>
  <c r="D27" i="66"/>
  <c r="D25" i="66"/>
  <c r="D23" i="66"/>
  <c r="J27" i="66"/>
  <c r="J29" i="66"/>
  <c r="F27" i="66"/>
  <c r="K28" i="66"/>
  <c r="M24" i="66"/>
  <c r="G23" i="66"/>
  <c r="M25" i="66"/>
  <c r="O25" i="66"/>
  <c r="J25" i="66"/>
  <c r="E231" i="31"/>
  <c r="C243" i="31"/>
  <c r="E230" i="31"/>
  <c r="C242" i="31"/>
  <c r="C229" i="31"/>
  <c r="E217" i="31"/>
  <c r="M33" i="31"/>
  <c r="Q29" i="31"/>
  <c r="P29" i="31"/>
  <c r="G193" i="31"/>
  <c r="K27" i="66"/>
  <c r="J28" i="66"/>
  <c r="K25" i="66"/>
  <c r="O28" i="66"/>
  <c r="C235" i="31"/>
  <c r="E223" i="31"/>
  <c r="E232" i="31"/>
  <c r="C244" i="31"/>
  <c r="E237" i="31"/>
  <c r="C249" i="31"/>
  <c r="G145" i="31"/>
  <c r="P30" i="31"/>
  <c r="Q30" i="31"/>
  <c r="D28" i="66"/>
  <c r="F24" i="66"/>
  <c r="H27" i="66"/>
  <c r="O27" i="66"/>
  <c r="Q28" i="31"/>
  <c r="P28" i="31"/>
  <c r="C248" i="31"/>
  <c r="E236" i="31"/>
  <c r="C251" i="31"/>
  <c r="E239" i="31"/>
  <c r="P26" i="31"/>
  <c r="Q26" i="31"/>
  <c r="G205" i="31"/>
  <c r="Q27" i="31"/>
  <c r="P27" i="31"/>
  <c r="G181" i="31"/>
  <c r="E31" i="25"/>
  <c r="G30" i="25"/>
  <c r="G236" i="31" l="1"/>
  <c r="G237" i="31"/>
  <c r="G230" i="31"/>
  <c r="G233" i="31"/>
  <c r="G226" i="31"/>
  <c r="G239" i="31"/>
  <c r="G232" i="31"/>
  <c r="G231" i="31"/>
  <c r="G223" i="31"/>
  <c r="G234" i="31"/>
  <c r="G228" i="31"/>
  <c r="C23" i="66"/>
  <c r="C260" i="31"/>
  <c r="E248" i="31"/>
  <c r="E244" i="31"/>
  <c r="C256" i="31"/>
  <c r="G217" i="31"/>
  <c r="C255" i="31"/>
  <c r="E243" i="31"/>
  <c r="C27" i="66"/>
  <c r="E229" i="31"/>
  <c r="C241" i="31"/>
  <c r="M34" i="31"/>
  <c r="E246" i="31"/>
  <c r="C258" i="31"/>
  <c r="E240" i="31"/>
  <c r="C252" i="31"/>
  <c r="C30" i="66"/>
  <c r="C26" i="66"/>
  <c r="C28" i="66"/>
  <c r="C29" i="66"/>
  <c r="E251" i="31"/>
  <c r="C263" i="31"/>
  <c r="C261" i="31"/>
  <c r="E249" i="31"/>
  <c r="C254" i="31"/>
  <c r="E242" i="31"/>
  <c r="E235" i="31"/>
  <c r="C247" i="31"/>
  <c r="P33" i="31"/>
  <c r="Q33" i="31"/>
  <c r="E245" i="31"/>
  <c r="C257" i="31"/>
  <c r="E238" i="31"/>
  <c r="C250" i="31"/>
  <c r="G31" i="25"/>
  <c r="E32" i="25"/>
  <c r="G242" i="31" l="1"/>
  <c r="G248" i="31"/>
  <c r="G238" i="31"/>
  <c r="G251" i="31"/>
  <c r="G246" i="31"/>
  <c r="G249" i="31"/>
  <c r="G245" i="31"/>
  <c r="G235" i="31"/>
  <c r="G240" i="31"/>
  <c r="G243" i="31"/>
  <c r="G244" i="31"/>
  <c r="C262" i="31"/>
  <c r="E250" i="31"/>
  <c r="C275" i="31"/>
  <c r="E263" i="31"/>
  <c r="C270" i="31"/>
  <c r="E258" i="31"/>
  <c r="G229" i="31"/>
  <c r="C267" i="31"/>
  <c r="E255" i="31"/>
  <c r="C266" i="31"/>
  <c r="E254" i="31"/>
  <c r="E260" i="31"/>
  <c r="C272" i="31"/>
  <c r="C25" i="66"/>
  <c r="E257" i="31"/>
  <c r="C269" i="31"/>
  <c r="C259" i="31"/>
  <c r="E247" i="31"/>
  <c r="E252" i="31"/>
  <c r="C264" i="31"/>
  <c r="P34" i="31"/>
  <c r="Q34" i="31"/>
  <c r="E256" i="31"/>
  <c r="C268" i="31"/>
  <c r="C24" i="66"/>
  <c r="C273" i="31"/>
  <c r="E261" i="31"/>
  <c r="C253" i="31"/>
  <c r="E241" i="31"/>
  <c r="M35" i="31"/>
  <c r="G32" i="25"/>
  <c r="E33" i="25"/>
  <c r="G261" i="31" l="1"/>
  <c r="G255" i="31"/>
  <c r="G258" i="31"/>
  <c r="G256" i="31"/>
  <c r="G257" i="31"/>
  <c r="G260" i="31"/>
  <c r="G263" i="31"/>
  <c r="G254" i="31"/>
  <c r="G252" i="31"/>
  <c r="G247" i="31"/>
  <c r="G250" i="31"/>
  <c r="P35" i="31"/>
  <c r="Q35" i="31"/>
  <c r="E273" i="31"/>
  <c r="C285" i="31"/>
  <c r="E267" i="31"/>
  <c r="C279" i="31"/>
  <c r="G241" i="31"/>
  <c r="E275" i="31"/>
  <c r="C287" i="31"/>
  <c r="E253" i="31"/>
  <c r="C265" i="31"/>
  <c r="C271" i="31"/>
  <c r="E259" i="31"/>
  <c r="E266" i="31"/>
  <c r="C278" i="31"/>
  <c r="E268" i="31"/>
  <c r="C280" i="31"/>
  <c r="M36" i="31"/>
  <c r="E264" i="31"/>
  <c r="C276" i="31"/>
  <c r="E269" i="31"/>
  <c r="C281" i="31"/>
  <c r="E272" i="31"/>
  <c r="C284" i="31"/>
  <c r="E270" i="31"/>
  <c r="C282" i="31"/>
  <c r="C274" i="31"/>
  <c r="E262" i="31"/>
  <c r="G33" i="25"/>
  <c r="E34" i="25"/>
  <c r="G270" i="31" l="1"/>
  <c r="G269" i="31"/>
  <c r="G267" i="31"/>
  <c r="G266" i="31"/>
  <c r="G268" i="31"/>
  <c r="G275" i="31"/>
  <c r="G272" i="31"/>
  <c r="G273" i="31"/>
  <c r="G259" i="31"/>
  <c r="G262" i="31"/>
  <c r="G264" i="31"/>
  <c r="C296" i="31"/>
  <c r="E284" i="31"/>
  <c r="E276" i="31"/>
  <c r="C288" i="31"/>
  <c r="E271" i="31"/>
  <c r="C283" i="31"/>
  <c r="E285" i="31"/>
  <c r="C297" i="31"/>
  <c r="E274" i="31"/>
  <c r="C286" i="31"/>
  <c r="E278" i="31"/>
  <c r="C290" i="31"/>
  <c r="E265" i="31"/>
  <c r="C277" i="31"/>
  <c r="M37" i="31"/>
  <c r="Q36" i="31"/>
  <c r="P36" i="31"/>
  <c r="G253" i="31"/>
  <c r="E279" i="31"/>
  <c r="C291" i="31"/>
  <c r="E282" i="31"/>
  <c r="C294" i="31"/>
  <c r="E281" i="31"/>
  <c r="C293" i="31"/>
  <c r="E280" i="31"/>
  <c r="C292" i="31"/>
  <c r="C299" i="31"/>
  <c r="E287" i="31"/>
  <c r="E35" i="25"/>
  <c r="G34" i="25"/>
  <c r="M38" i="31" l="1"/>
  <c r="G284" i="31"/>
  <c r="G287" i="31"/>
  <c r="G280" i="31"/>
  <c r="G282" i="31"/>
  <c r="G281" i="31"/>
  <c r="G279" i="31"/>
  <c r="G278" i="31"/>
  <c r="G285" i="31"/>
  <c r="G274" i="31"/>
  <c r="G271" i="31"/>
  <c r="G276" i="31"/>
  <c r="C305" i="31"/>
  <c r="E293" i="31"/>
  <c r="C303" i="31"/>
  <c r="E291" i="31"/>
  <c r="E290" i="31"/>
  <c r="C302" i="31"/>
  <c r="E297" i="31"/>
  <c r="C309" i="31"/>
  <c r="C300" i="31"/>
  <c r="E288" i="31"/>
  <c r="Q37" i="31"/>
  <c r="P37" i="31"/>
  <c r="E299" i="31"/>
  <c r="C311" i="31"/>
  <c r="E294" i="31"/>
  <c r="C306" i="31"/>
  <c r="E277" i="31"/>
  <c r="C289" i="31"/>
  <c r="C298" i="31"/>
  <c r="E286" i="31"/>
  <c r="C295" i="31"/>
  <c r="E283" i="31"/>
  <c r="E292" i="31"/>
  <c r="C304" i="31"/>
  <c r="G265" i="31"/>
  <c r="E296" i="31"/>
  <c r="C308" i="31"/>
  <c r="G35" i="25"/>
  <c r="E36" i="25"/>
  <c r="Q38" i="31" l="1"/>
  <c r="P38" i="31"/>
  <c r="M39" i="31"/>
  <c r="G296" i="31"/>
  <c r="G293" i="31"/>
  <c r="G299" i="31"/>
  <c r="G290" i="31"/>
  <c r="G291" i="31"/>
  <c r="G292" i="31"/>
  <c r="G294" i="31"/>
  <c r="G297" i="31"/>
  <c r="G283" i="31"/>
  <c r="G288" i="31"/>
  <c r="G286" i="31"/>
  <c r="E304" i="31"/>
  <c r="C316" i="31"/>
  <c r="E316" i="31" s="1"/>
  <c r="C318" i="31"/>
  <c r="E318" i="31" s="1"/>
  <c r="E306" i="31"/>
  <c r="C321" i="31"/>
  <c r="E321" i="31" s="1"/>
  <c r="E309" i="31"/>
  <c r="C320" i="31"/>
  <c r="E320" i="31" s="1"/>
  <c r="E308" i="31"/>
  <c r="E298" i="31"/>
  <c r="C310" i="31"/>
  <c r="E303" i="31"/>
  <c r="C315" i="31"/>
  <c r="E315" i="31" s="1"/>
  <c r="E289" i="31"/>
  <c r="C301" i="31"/>
  <c r="C323" i="31"/>
  <c r="E323" i="31" s="1"/>
  <c r="E311" i="31"/>
  <c r="E302" i="31"/>
  <c r="C314" i="31"/>
  <c r="E314" i="31" s="1"/>
  <c r="E295" i="31"/>
  <c r="C307" i="31"/>
  <c r="G277" i="31"/>
  <c r="E300" i="31"/>
  <c r="C312" i="31"/>
  <c r="E305" i="31"/>
  <c r="C317" i="31"/>
  <c r="E317" i="31" s="1"/>
  <c r="G36" i="25"/>
  <c r="E37" i="25"/>
  <c r="M40" i="31" l="1"/>
  <c r="Q39" i="31"/>
  <c r="P39" i="31"/>
  <c r="G323" i="31"/>
  <c r="G320" i="31"/>
  <c r="G318" i="31"/>
  <c r="G314" i="31"/>
  <c r="G316" i="31"/>
  <c r="G317" i="31"/>
  <c r="G321" i="31"/>
  <c r="G315" i="31"/>
  <c r="G303" i="31"/>
  <c r="G309" i="31"/>
  <c r="G302" i="31"/>
  <c r="G304" i="31"/>
  <c r="G305" i="31"/>
  <c r="G311" i="31"/>
  <c r="G308" i="31"/>
  <c r="G306" i="31"/>
  <c r="G295" i="31"/>
  <c r="G300" i="31"/>
  <c r="G298" i="31"/>
  <c r="C319" i="31"/>
  <c r="E319" i="31" s="1"/>
  <c r="E307" i="31"/>
  <c r="E312" i="31"/>
  <c r="E301" i="31"/>
  <c r="C313" i="31"/>
  <c r="C322" i="31"/>
  <c r="E322" i="31" s="1"/>
  <c r="E310" i="31"/>
  <c r="G289" i="31"/>
  <c r="G37" i="25"/>
  <c r="E38" i="25"/>
  <c r="C9" i="31"/>
  <c r="M41" i="31" l="1"/>
  <c r="P40" i="31"/>
  <c r="Q40" i="31"/>
  <c r="G319" i="31"/>
  <c r="G322" i="31"/>
  <c r="G307" i="31"/>
  <c r="G310" i="31"/>
  <c r="G312" i="31"/>
  <c r="E53" i="25"/>
  <c r="G9" i="31"/>
  <c r="E313" i="31"/>
  <c r="G301" i="31"/>
  <c r="E9" i="31"/>
  <c r="G38" i="25"/>
  <c r="G53" i="25" l="1"/>
  <c r="P41" i="31"/>
  <c r="Q41" i="31"/>
  <c r="G313" i="31"/>
</calcChain>
</file>

<file path=xl/comments1.xml><?xml version="1.0" encoding="utf-8"?>
<comments xmlns="http://schemas.openxmlformats.org/spreadsheetml/2006/main">
  <authors>
    <author>PacifiCorp</author>
  </authors>
  <commentList>
    <comment ref="H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comments2.xml><?xml version="1.0" encoding="utf-8"?>
<comments xmlns="http://schemas.openxmlformats.org/spreadsheetml/2006/main">
  <authors>
    <author>Alpay, Ebru</author>
  </authors>
  <commentList>
    <comment ref="C75" authorId="0" shapeId="0">
      <text>
        <r>
          <rPr>
            <sz val="9"/>
            <color indexed="81"/>
            <rFont val="Tahoma"/>
            <family val="2"/>
          </rPr>
          <t xml:space="preserve">Should this be zero if this inly holding reserves?
</t>
        </r>
      </text>
    </comment>
  </commentList>
</comments>
</file>

<file path=xl/sharedStrings.xml><?xml version="1.0" encoding="utf-8"?>
<sst xmlns="http://schemas.openxmlformats.org/spreadsheetml/2006/main" count="1174" uniqueCount="243">
  <si>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</si>
  <si>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</si>
  <si>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</si>
  <si>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</si>
  <si>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</si>
  <si>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</si>
  <si>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</si>
  <si>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</si>
  <si>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</si>
  <si>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</si>
  <si>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</si>
  <si>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</si>
  <si>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</si>
  <si>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</si>
  <si>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Price @</t>
  </si>
  <si>
    <t>Capacity Factor</t>
  </si>
  <si>
    <t xml:space="preserve"> $/kW-yr</t>
  </si>
  <si>
    <t>Avoided Cost Prices</t>
  </si>
  <si>
    <t>Energy</t>
  </si>
  <si>
    <t>Only Price</t>
  </si>
  <si>
    <t>Table 1</t>
  </si>
  <si>
    <t>Fuel Cost</t>
  </si>
  <si>
    <t>(g)</t>
  </si>
  <si>
    <t>(h)</t>
  </si>
  <si>
    <t>(i)</t>
  </si>
  <si>
    <t>Sources, Inputs and Assumptions</t>
  </si>
  <si>
    <t>PacifiCorp</t>
  </si>
  <si>
    <t>Delivered</t>
  </si>
  <si>
    <t>Peak Type:</t>
  </si>
  <si>
    <t>Quote Date</t>
  </si>
  <si>
    <t>Burnertip Natural Gas Price Forecast</t>
  </si>
  <si>
    <t>$/MWh</t>
  </si>
  <si>
    <t>MW</t>
  </si>
  <si>
    <t>Fixed</t>
  </si>
  <si>
    <t>CF</t>
  </si>
  <si>
    <t>Appendix B</t>
  </si>
  <si>
    <t xml:space="preserve">  Payment Factor</t>
  </si>
  <si>
    <t xml:space="preserve"> 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</si>
  <si>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</si>
  <si>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</si>
  <si>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</si>
  <si>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</si>
  <si>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</si>
  <si>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</si>
  <si>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</si>
  <si>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</si>
  <si>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</si>
  <si>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</si>
  <si>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</si>
  <si>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</si>
  <si>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</si>
  <si>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</si>
  <si>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</si>
  <si>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</si>
  <si>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Study_Name:</t>
  </si>
  <si>
    <t>Table 4</t>
  </si>
  <si>
    <t>Table 3</t>
  </si>
  <si>
    <t>&lt;---- Calculated Monthly</t>
  </si>
  <si>
    <t>Capacity Contribution</t>
  </si>
  <si>
    <t>IRP - Utah Greenfield</t>
  </si>
  <si>
    <t>IRP West Side</t>
  </si>
  <si>
    <t>IRP - Wyo NE</t>
  </si>
  <si>
    <t>Fixed Costs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</si>
  <si>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</si>
  <si>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</si>
  <si>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</si>
  <si>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</si>
  <si>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</si>
  <si>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</si>
  <si>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</si>
  <si>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 xml:space="preserve">  Tax Credit $/MWh</t>
  </si>
  <si>
    <t>energy</t>
  </si>
  <si>
    <t>capacity</t>
  </si>
  <si>
    <t>Total Resource Cost</t>
  </si>
  <si>
    <t>Deferral (Nameplate MW)</t>
  </si>
  <si>
    <t>Resource Cost ($/kw-year)</t>
  </si>
  <si>
    <t>Deferred Cost (Millions $/year)</t>
  </si>
  <si>
    <t>Total Capacity Deferral</t>
  </si>
  <si>
    <t>$/kw-year</t>
  </si>
  <si>
    <t>Millions $/year</t>
  </si>
  <si>
    <t xml:space="preserve">start </t>
  </si>
  <si>
    <t>end</t>
  </si>
  <si>
    <t>Months In Service</t>
  </si>
  <si>
    <t>#</t>
  </si>
  <si>
    <t>Transfer Capacity (MW)</t>
  </si>
  <si>
    <t>Transmission Deferral (MW)</t>
  </si>
  <si>
    <t>IRP17 Aeolus Trans</t>
  </si>
  <si>
    <t>Retail Revenue Requirement</t>
  </si>
  <si>
    <t>Transmission Deferral %</t>
  </si>
  <si>
    <t>Transmission Upgrade Capacity</t>
  </si>
  <si>
    <t>West Side</t>
  </si>
  <si>
    <t>First Year real levelized</t>
  </si>
  <si>
    <t>Network Upgrade</t>
  </si>
  <si>
    <t>Year of deferral</t>
  </si>
  <si>
    <t>Table 2</t>
  </si>
  <si>
    <t>Avoided Energy Costs - Scheduled Hours ($/MWh)</t>
  </si>
  <si>
    <t>Winter Season</t>
  </si>
  <si>
    <t>Summer Season</t>
  </si>
  <si>
    <t>Energy Only</t>
  </si>
  <si>
    <t>2019 IRP Wyoming Wind Resource</t>
  </si>
  <si>
    <t>H4.AE1_WD</t>
  </si>
  <si>
    <t>2018 $</t>
  </si>
  <si>
    <t>Plant Costs  - 2019 IRP Update - Table 6.1 &amp; 6.2</t>
  </si>
  <si>
    <t>COD</t>
  </si>
  <si>
    <t>check Capital cost</t>
  </si>
  <si>
    <t>EPM Input files</t>
  </si>
  <si>
    <t>checkFOM</t>
  </si>
  <si>
    <t>40% PTC</t>
  </si>
  <si>
    <t>Check VOM</t>
  </si>
  <si>
    <t>Wheeling ($ MWh)</t>
  </si>
  <si>
    <t>2019 IRP Utah South Solar with Storage</t>
  </si>
  <si>
    <t>L1.US1_PVS</t>
  </si>
  <si>
    <t>L1.US1_PV</t>
  </si>
  <si>
    <t>includes 30% ITC</t>
  </si>
  <si>
    <t>Operating Reserve credit</t>
  </si>
  <si>
    <t>Granularity adjustment</t>
  </si>
  <si>
    <t>Levelized</t>
  </si>
  <si>
    <t>Inflation/Escalation</t>
  </si>
  <si>
    <t>IRP 2019</t>
  </si>
  <si>
    <t>Total O&amp;M at Expected CF</t>
  </si>
  <si>
    <t>Total Resource Fixed Costs</t>
  </si>
  <si>
    <t>Total Resource Energy Cost</t>
  </si>
  <si>
    <t>$/MMBtu</t>
  </si>
  <si>
    <t>Source: (a)(c)(d)</t>
  </si>
  <si>
    <t>CCCT Statistics</t>
  </si>
  <si>
    <t>Percent</t>
  </si>
  <si>
    <t>Cap Cost</t>
  </si>
  <si>
    <t>SCCT Dry "F" - Turbine</t>
  </si>
  <si>
    <t>Capacity Weighted</t>
  </si>
  <si>
    <t>aMW</t>
  </si>
  <si>
    <t>Variable</t>
  </si>
  <si>
    <t>Heat Rate</t>
  </si>
  <si>
    <t>Energy Weighted</t>
  </si>
  <si>
    <t>Rounded</t>
  </si>
  <si>
    <t>SCCT</t>
  </si>
  <si>
    <t>Duct Firing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</si>
  <si>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</si>
  <si>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</si>
  <si>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</si>
  <si>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Pipeline</t>
  </si>
  <si>
    <t xml:space="preserve">  Fixed O&amp;M Including Fixed Pipeline &amp; Capitalized O&amp;M ($/kW-Yr)</t>
  </si>
  <si>
    <t xml:space="preserve">  Variable O&amp;M Costs &amp; Capitalized Variable O&amp;M ($/MWh)</t>
  </si>
  <si>
    <t xml:space="preserve">  Heat Rate in btu/kWh</t>
  </si>
  <si>
    <t xml:space="preserve">  Energy Weighted Capacity Factor</t>
  </si>
  <si>
    <t xml:space="preserve">2019 IRP SCCT Resource Costs </t>
  </si>
  <si>
    <t xml:space="preserve">Plant Costs  - 2019 IRP - Table 6.1 &amp; 6.2 </t>
  </si>
  <si>
    <t>Naughton</t>
  </si>
  <si>
    <t>Burner tip</t>
  </si>
  <si>
    <t>L1.UN1_PVS</t>
  </si>
  <si>
    <t>Naughton - 185 MW - SCCT Frame "F" x1 - East Side Resource (6,050')</t>
  </si>
  <si>
    <t>L1.JBB_PVS</t>
  </si>
  <si>
    <t>H1.SO1_PVS</t>
  </si>
  <si>
    <t>L1.SO1_PVS</t>
  </si>
  <si>
    <t>2019 IRP Jim Bridger Solar with Storage</t>
  </si>
  <si>
    <t>2019 IRP Utah North Solar with Storage</t>
  </si>
  <si>
    <t>2019 IRP Southen Oregon Solar with Storage</t>
  </si>
  <si>
    <t>L1.YK1_PVS</t>
  </si>
  <si>
    <t>I_NTN_SC_FRM</t>
  </si>
  <si>
    <t>WY wind Tax</t>
  </si>
  <si>
    <t>H_.GO2_WD</t>
  </si>
  <si>
    <t>L_.GO2_WD</t>
  </si>
  <si>
    <t>2019 IRP Idaho Wind Resource</t>
  </si>
  <si>
    <t>2019 IRP Yakima Wind with Storage Resource</t>
  </si>
  <si>
    <t>H_.YK1_WDS</t>
  </si>
  <si>
    <t>IRP19Wind_WYAE</t>
  </si>
  <si>
    <t>Total Resource Cost ($/MWh)</t>
  </si>
  <si>
    <t>Discount Rate - 2019 IRP Update</t>
  </si>
  <si>
    <t>30 year levelized</t>
  </si>
  <si>
    <t>IRP19Solar_wS_UT_UTS</t>
  </si>
  <si>
    <t>IRP19Solar_wS_UT_UTN</t>
  </si>
  <si>
    <t>IRP19Solar_wS_WY_JB</t>
  </si>
  <si>
    <t>IRP19Solar_wS_OR</t>
  </si>
  <si>
    <t>IRP19Solar_wS_YK</t>
  </si>
  <si>
    <t>IRP19Wind_ID</t>
  </si>
  <si>
    <t>IRP19_SCCT_NTN_2026_185MW</t>
  </si>
  <si>
    <t>IRP19 Avg Inflation rate</t>
  </si>
  <si>
    <t>L_.JBB_PVS</t>
  </si>
  <si>
    <t>H_.GO2_WDS</t>
  </si>
  <si>
    <t>IRP19Wind_wS_ID</t>
  </si>
  <si>
    <t>IRP19Wind_wS_YK</t>
  </si>
  <si>
    <t>L_.US4_PVS</t>
  </si>
  <si>
    <t>H_.US4_PVS</t>
  </si>
  <si>
    <t>Retail Revenue Requirement
($/kW-year, 2024$)</t>
  </si>
  <si>
    <t>Capital Cost (Mil $)</t>
  </si>
  <si>
    <t>CRF 1st Year Real</t>
  </si>
  <si>
    <t>Aeolus_Wyoming - to - Utah S, Expansion</t>
  </si>
  <si>
    <t>2019 IRP Transmission Costs</t>
  </si>
  <si>
    <t>Retail Revenue Requirement
($/kW-year, 2023$)</t>
  </si>
  <si>
    <t>Utah N, Transmission Integration</t>
  </si>
  <si>
    <t>Yakima, Transmission Integration</t>
  </si>
  <si>
    <t>Goshen - to - Utah N, Expansion</t>
  </si>
  <si>
    <t>Utah S, Transmission Integration-2023</t>
  </si>
  <si>
    <t>Utah S, Transmission Integration-2030</t>
  </si>
  <si>
    <t>Southern Oregon/California, Transmission Integration</t>
  </si>
  <si>
    <t>Retail Revenue Requirement
($/kW-year, 2029$)</t>
  </si>
  <si>
    <t>Retail Revenue Requirement
($/kW-year, 2033$)</t>
  </si>
  <si>
    <t>Retail Revenue Requirement
($/kW-year, 2030$)</t>
  </si>
  <si>
    <t>Yakima- to - Southern Oregon/California, Expansion</t>
  </si>
  <si>
    <t>Retail Revenue Requirement
($/kW-year, 2036$)</t>
  </si>
  <si>
    <t>Willamette Valley, Transmission Integration</t>
  </si>
  <si>
    <t>Retail Revenue Requirement
($/kW-year, 2037$)</t>
  </si>
  <si>
    <t>Wyoming SW, Transmission Integration</t>
  </si>
  <si>
    <t>IRP19Wind_ID_T</t>
  </si>
  <si>
    <t>IRP19Wind_WYAE_T</t>
  </si>
  <si>
    <t>IRP19Wind_wS_YK_T</t>
  </si>
  <si>
    <t>IRP19Wind_wS_ID_T</t>
  </si>
  <si>
    <t>IRP19Solar_wS_YK_T</t>
  </si>
  <si>
    <t>IRP19Wind_wS_YK_T 2029</t>
  </si>
  <si>
    <t>IRP19Wind_wS_YK_T 2037</t>
  </si>
  <si>
    <t>IRP19Solar_wS_YK_T 2024</t>
  </si>
  <si>
    <t>IRP19Solar_wS_YK_T 2036</t>
  </si>
  <si>
    <t>IRP19Solar_wS_OR_T</t>
  </si>
  <si>
    <t>IRP19Solar_wS_OR_T 2024</t>
  </si>
  <si>
    <t>IRP19Solar_wS_OR_T 2033</t>
  </si>
  <si>
    <t>IRP19Solar_wS_UT_UTN_T</t>
  </si>
  <si>
    <t>IRP19Solar_wS_UT_UTN_T 2024</t>
  </si>
  <si>
    <t>IRP19Solar_wS_WY_JB_T</t>
  </si>
  <si>
    <t>IRP19Solar_wS_WY_JB_T 2024</t>
  </si>
  <si>
    <t>IRP19Solar_wS_WY_JB_T 2029</t>
  </si>
  <si>
    <t>IRP19Solar_wS_WY_JB_T 2038</t>
  </si>
  <si>
    <t>IRP19Solar_wS_UT_UTS_T</t>
  </si>
  <si>
    <t>IRP19Solar_wS_UT_UTS_T 2024</t>
  </si>
  <si>
    <t>IRP19Solar_wS_UT_UTS_T 2030</t>
  </si>
  <si>
    <t>IRP19Solar_wS_UT_UTS_T 2037</t>
  </si>
  <si>
    <t>Network Upgrade ($/kw-yr)</t>
  </si>
  <si>
    <t>Bridger - to - Bridger West, Recovered Transmission 2029</t>
  </si>
  <si>
    <t>Bridger - to - Bridger West, Recovered Transmission 2024</t>
  </si>
  <si>
    <t>Utah S, Transmission Integration 2023</t>
  </si>
  <si>
    <t>Utah S, Transmission Integration 2030</t>
  </si>
  <si>
    <t>n/a</t>
  </si>
  <si>
    <t>Total Fixed Cost</t>
  </si>
  <si>
    <t xml:space="preserve">No resource cost tab </t>
  </si>
  <si>
    <t>if Deferred 1</t>
  </si>
  <si>
    <t>2019 IRP Utah Wind Resource</t>
  </si>
  <si>
    <t>PTC &amp; Variable O&amp;M</t>
  </si>
  <si>
    <t>H3.US1_WD_CP</t>
  </si>
  <si>
    <t>IRP19Wind_UT_CP_T</t>
  </si>
  <si>
    <t>previous</t>
  </si>
  <si>
    <t>20 Year Starting 2022</t>
  </si>
  <si>
    <t>Photovoltaic (Utility) 30% ITC</t>
  </si>
  <si>
    <t>Elektron Solar</t>
  </si>
  <si>
    <t>2023$</t>
  </si>
  <si>
    <t>Company Official Inflation Forecast Dated September 30,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</si>
</sst>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&quot;$&quot;* #,##0_);_(&quot;$&quot;* \(#,##0\);_(&quot;$&quot;* &quot;-&quot;??_);_(@_)"/>
    <numFmt numFmtId="170" formatCode="mmm\ yyyy&quot;   &quot;"/>
    <numFmt numFmtId="171" formatCode="_(* #,##0_);[Red]_(* \(#,##0\);_(* &quot;-&quot;_);_(@_)"/>
    <numFmt numFmtId="172" formatCode="_(* #,##0.00_);[Red]_(* \(#,##0.00\);_(* &quot;-&quot;_);_(@_)"/>
    <numFmt numFmtId="173" formatCode="_(* #,##0.0_);[Red]_(* \(#,##0.0\);_(* &quot;-&quot;_);_(@_)"/>
    <numFmt numFmtId="174" formatCode="0.000%"/>
    <numFmt numFmtId="175" formatCode="&quot;$&quot;###0;[Red]\(&quot;$&quot;###0\)"/>
    <numFmt numFmtId="176" formatCode="0.0"/>
    <numFmt numFmtId="177" formatCode="&quot;$&quot;#,##0.00_)\(\5\)"/>
    <numFmt numFmtId="178" formatCode="#,##0\ ;\(#,##0\)"/>
    <numFmt numFmtId="179" formatCode="&quot;$&quot;#,##0.00_)"/>
    <numFmt numFmtId="180" formatCode="#,##0.0000_);\(#,##0.0000\)"/>
    <numFmt numFmtId="181" formatCode="_(* #,##0.000_);_(* \(#,##0.000\);_(* &quot;-&quot;_);_(@_)"/>
    <numFmt numFmtId="182" formatCode="_(* #,##0.0_);_(* \(#,##0.0\);_(* &quot;-&quot;??_);_(@_)"/>
    <numFmt numFmtId="183" formatCode="0.0000%"/>
  </numFmts>
  <fonts count="39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9"/>
      <name val="CS Times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  <font>
      <u/>
      <sz val="10"/>
      <name val="Times New Roman"/>
      <family val="1"/>
    </font>
    <font>
      <sz val="9"/>
      <color indexed="81"/>
      <name val="Tahoma"/>
      <family val="2"/>
    </font>
    <font>
      <b/>
      <u/>
      <sz val="1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0">
    <xf numFmtId="171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0" borderId="0" applyNumberFormat="0" applyFill="0" applyBorder="0" applyAlignment="0">
      <protection locked="0"/>
    </xf>
    <xf numFmtId="41" fontId="5" fillId="0" borderId="0"/>
    <xf numFmtId="171" fontId="5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167" fontId="3" fillId="0" borderId="0"/>
    <xf numFmtId="167" fontId="3" fillId="0" borderId="0"/>
    <xf numFmtId="41" fontId="5" fillId="0" borderId="0"/>
    <xf numFmtId="171" fontId="5" fillId="0" borderId="0"/>
    <xf numFmtId="171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24" fillId="0" borderId="0" applyFont="0" applyFill="0" applyBorder="0" applyProtection="0">
      <alignment horizontal="right"/>
    </xf>
    <xf numFmtId="176" fontId="16" fillId="0" borderId="0" applyNumberFormat="0" applyFill="0" applyBorder="0" applyAlignment="0" applyProtection="0"/>
    <xf numFmtId="0" fontId="14" fillId="0" borderId="20" applyNumberFormat="0" applyBorder="0" applyAlignment="0"/>
    <xf numFmtId="12" fontId="25" fillId="7" borderId="19">
      <alignment horizontal="left"/>
    </xf>
    <xf numFmtId="37" fontId="14" fillId="8" borderId="0" applyNumberFormat="0" applyBorder="0" applyAlignment="0" applyProtection="0"/>
    <xf numFmtId="37" fontId="14" fillId="0" borderId="0"/>
    <xf numFmtId="3" fontId="21" fillId="9" borderId="21" applyProtection="0"/>
    <xf numFmtId="9" fontId="3" fillId="0" borderId="0" applyFont="0" applyFill="0" applyBorder="0" applyAlignment="0" applyProtection="0"/>
    <xf numFmtId="171" fontId="5" fillId="0" borderId="0"/>
    <xf numFmtId="0" fontId="3" fillId="0" borderId="0"/>
    <xf numFmtId="171" fontId="3" fillId="0" borderId="0"/>
    <xf numFmtId="0" fontId="28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1" fillId="0" borderId="0"/>
  </cellStyleXfs>
  <cellXfs count="402">
    <xf numFmtId="171" fontId="0" fillId="0" borderId="0" xfId="0"/>
    <xf numFmtId="171" fontId="6" fillId="0" borderId="0" xfId="0" applyFont="1" applyFill="1" applyAlignment="1">
      <alignment horizontal="centerContinuous"/>
    </xf>
    <xf numFmtId="171" fontId="9" fillId="0" borderId="0" xfId="0" applyFont="1" applyFill="1" applyAlignment="1">
      <alignment horizontal="centerContinuous"/>
    </xf>
    <xf numFmtId="171" fontId="5" fillId="0" borderId="0" xfId="0" applyFont="1" applyFill="1"/>
    <xf numFmtId="171" fontId="7" fillId="0" borderId="0" xfId="0" applyFont="1" applyFill="1" applyAlignment="1">
      <alignment horizontal="centerContinuous"/>
    </xf>
    <xf numFmtId="171" fontId="5" fillId="0" borderId="0" xfId="0" applyFont="1" applyFill="1" applyBorder="1"/>
    <xf numFmtId="171" fontId="5" fillId="0" borderId="0" xfId="0" applyFont="1" applyFill="1" applyAlignment="1">
      <alignment horizontal="center"/>
    </xf>
    <xf numFmtId="8" fontId="5" fillId="0" borderId="0" xfId="0" applyNumberFormat="1" applyFont="1" applyFill="1"/>
    <xf numFmtId="8" fontId="5" fillId="0" borderId="2" xfId="0" applyNumberFormat="1" applyFont="1" applyFill="1" applyBorder="1" applyAlignment="1">
      <alignment horizontal="center"/>
    </xf>
    <xf numFmtId="8" fontId="5" fillId="0" borderId="0" xfId="0" applyNumberFormat="1" applyFont="1" applyFill="1" applyBorder="1" applyAlignment="1">
      <alignment horizontal="center"/>
    </xf>
    <xf numFmtId="171" fontId="5" fillId="0" borderId="0" xfId="0" quotePrefix="1" applyFont="1" applyFill="1"/>
    <xf numFmtId="171" fontId="5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center"/>
    </xf>
    <xf numFmtId="8" fontId="5" fillId="0" borderId="8" xfId="0" applyNumberFormat="1" applyFont="1" applyFill="1" applyBorder="1" applyAlignment="1">
      <alignment horizontal="center"/>
    </xf>
    <xf numFmtId="8" fontId="5" fillId="0" borderId="11" xfId="0" applyNumberFormat="1" applyFont="1" applyFill="1" applyBorder="1" applyAlignment="1">
      <alignment horizontal="center"/>
    </xf>
    <xf numFmtId="0" fontId="5" fillId="0" borderId="10" xfId="0" applyNumberFormat="1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 wrapText="1"/>
    </xf>
    <xf numFmtId="171" fontId="12" fillId="0" borderId="6" xfId="0" quotePrefix="1" applyFont="1" applyFill="1" applyBorder="1" applyAlignment="1">
      <alignment horizontal="center" wrapText="1"/>
    </xf>
    <xf numFmtId="171" fontId="12" fillId="0" borderId="6" xfId="0" applyFont="1" applyFill="1" applyBorder="1" applyAlignment="1">
      <alignment horizontal="center" wrapText="1"/>
    </xf>
    <xf numFmtId="171" fontId="4" fillId="0" borderId="0" xfId="0" applyFont="1" applyFill="1" applyAlignment="1">
      <alignment horizontal="centerContinuous"/>
    </xf>
    <xf numFmtId="171" fontId="4" fillId="0" borderId="5" xfId="0" applyFont="1" applyFill="1" applyBorder="1"/>
    <xf numFmtId="171" fontId="4" fillId="0" borderId="13" xfId="0" applyFont="1" applyFill="1" applyBorder="1" applyAlignment="1">
      <alignment horizontal="center"/>
    </xf>
    <xf numFmtId="171" fontId="4" fillId="0" borderId="6" xfId="0" applyFont="1" applyFill="1" applyBorder="1"/>
    <xf numFmtId="171" fontId="4" fillId="0" borderId="6" xfId="0" applyFont="1" applyFill="1" applyBorder="1" applyAlignment="1">
      <alignment horizontal="center"/>
    </xf>
    <xf numFmtId="8" fontId="13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171" fontId="7" fillId="0" borderId="7" xfId="0" applyFont="1" applyFill="1" applyBorder="1" applyAlignment="1">
      <alignment horizontal="centerContinuous"/>
    </xf>
    <xf numFmtId="171" fontId="14" fillId="2" borderId="0" xfId="0" applyFont="1" applyFill="1" applyAlignment="1">
      <alignment horizontal="centerContinuous"/>
    </xf>
    <xf numFmtId="171" fontId="16" fillId="2" borderId="0" xfId="0" applyFont="1" applyFill="1" applyBorder="1" applyAlignment="1">
      <alignment horizontal="centerContinuous"/>
    </xf>
    <xf numFmtId="170" fontId="14" fillId="2" borderId="0" xfId="1" applyNumberFormat="1" applyFont="1" applyFill="1" applyAlignment="1">
      <alignment horizontal="centerContinuous"/>
    </xf>
    <xf numFmtId="171" fontId="14" fillId="0" borderId="0" xfId="0" applyFont="1" applyFill="1" applyBorder="1"/>
    <xf numFmtId="171" fontId="16" fillId="0" borderId="0" xfId="0" applyFont="1" applyFill="1" applyBorder="1" applyAlignment="1">
      <alignment wrapText="1"/>
    </xf>
    <xf numFmtId="171" fontId="14" fillId="0" borderId="0" xfId="0" applyFont="1" applyFill="1" applyBorder="1" applyAlignment="1">
      <alignment horizontal="center"/>
    </xf>
    <xf numFmtId="168" fontId="14" fillId="0" borderId="0" xfId="0" applyNumberFormat="1" applyFont="1" applyFill="1" applyBorder="1"/>
    <xf numFmtId="2" fontId="5" fillId="0" borderId="0" xfId="0" applyNumberFormat="1" applyFont="1" applyFill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39" fontId="5" fillId="0" borderId="0" xfId="0" applyNumberFormat="1" applyFont="1" applyFill="1" applyBorder="1" applyAlignment="1">
      <alignment horizontal="center"/>
    </xf>
    <xf numFmtId="171" fontId="4" fillId="0" borderId="0" xfId="0" applyFont="1" applyFill="1" applyBorder="1" applyAlignment="1">
      <alignment horizontal="center"/>
    </xf>
    <xf numFmtId="171" fontId="4" fillId="0" borderId="16" xfId="0" applyFont="1" applyFill="1" applyBorder="1" applyAlignment="1">
      <alignment horizontal="centerContinuous"/>
    </xf>
    <xf numFmtId="167" fontId="0" fillId="0" borderId="0" xfId="8" applyNumberFormat="1" applyFont="1" applyFill="1"/>
    <xf numFmtId="171" fontId="4" fillId="0" borderId="16" xfId="5" applyFont="1" applyFill="1" applyBorder="1" applyAlignment="1">
      <alignment horizontal="centerContinuous"/>
    </xf>
    <xf numFmtId="171" fontId="20" fillId="0" borderId="0" xfId="5" applyFont="1" applyFill="1" applyBorder="1"/>
    <xf numFmtId="2" fontId="5" fillId="0" borderId="2" xfId="0" applyNumberFormat="1" applyFont="1" applyFill="1" applyBorder="1" applyAlignment="1">
      <alignment horizontal="center"/>
    </xf>
    <xf numFmtId="8" fontId="5" fillId="0" borderId="0" xfId="0" quotePrefix="1" applyNumberFormat="1" applyFont="1" applyFill="1" applyBorder="1" applyAlignment="1">
      <alignment horizontal="center"/>
    </xf>
    <xf numFmtId="171" fontId="14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left" indent="1"/>
    </xf>
    <xf numFmtId="171" fontId="5" fillId="0" borderId="0" xfId="0" applyFont="1" applyFill="1" applyAlignment="1">
      <alignment horizontal="left" indent="1"/>
    </xf>
    <xf numFmtId="171" fontId="0" fillId="0" borderId="0" xfId="0" applyFill="1"/>
    <xf numFmtId="43" fontId="0" fillId="0" borderId="0" xfId="1" applyFont="1" applyFill="1"/>
    <xf numFmtId="171" fontId="0" fillId="0" borderId="0" xfId="0" quotePrefix="1" applyFont="1" applyFill="1"/>
    <xf numFmtId="167" fontId="5" fillId="0" borderId="0" xfId="8" applyNumberFormat="1" applyFont="1" applyFill="1" applyAlignment="1">
      <alignment horizontal="center"/>
    </xf>
    <xf numFmtId="41" fontId="5" fillId="0" borderId="0" xfId="11"/>
    <xf numFmtId="41" fontId="5" fillId="0" borderId="0" xfId="11" applyFont="1" applyFill="1"/>
    <xf numFmtId="0" fontId="0" fillId="0" borderId="0" xfId="11" applyNumberFormat="1" applyFont="1" applyFill="1" applyAlignment="1">
      <alignment horizontal="left"/>
    </xf>
    <xf numFmtId="171" fontId="3" fillId="0" borderId="0" xfId="10" applyNumberFormat="1" applyFont="1"/>
    <xf numFmtId="173" fontId="3" fillId="5" borderId="0" xfId="10" applyNumberFormat="1" applyFont="1" applyFill="1"/>
    <xf numFmtId="169" fontId="3" fillId="0" borderId="0" xfId="2" applyNumberFormat="1" applyFont="1"/>
    <xf numFmtId="10" fontId="3" fillId="0" borderId="0" xfId="8" applyNumberFormat="1" applyFont="1"/>
    <xf numFmtId="171" fontId="3" fillId="0" borderId="5" xfId="10" applyNumberFormat="1" applyFont="1" applyBorder="1"/>
    <xf numFmtId="171" fontId="3" fillId="0" borderId="7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Continuous"/>
    </xf>
    <xf numFmtId="171" fontId="3" fillId="0" borderId="4" xfId="10" applyNumberFormat="1" applyFont="1" applyBorder="1" applyAlignment="1">
      <alignment horizontal="centerContinuous"/>
    </xf>
    <xf numFmtId="171" fontId="3" fillId="0" borderId="6" xfId="10" applyNumberFormat="1" applyFont="1" applyBorder="1"/>
    <xf numFmtId="171" fontId="3" fillId="0" borderId="4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"/>
    </xf>
    <xf numFmtId="171" fontId="3" fillId="0" borderId="6" xfId="10" applyNumberFormat="1" applyFont="1" applyBorder="1" applyAlignment="1">
      <alignment horizontal="center"/>
    </xf>
    <xf numFmtId="171" fontId="3" fillId="0" borderId="9" xfId="10" applyNumberFormat="1" applyFont="1" applyBorder="1" applyAlignment="1">
      <alignment horizontal="centerContinuous"/>
    </xf>
    <xf numFmtId="171" fontId="3" fillId="0" borderId="2" xfId="10" applyNumberFormat="1" applyFont="1" applyBorder="1"/>
    <xf numFmtId="41" fontId="3" fillId="0" borderId="8" xfId="10" applyNumberFormat="1" applyFont="1" applyBorder="1"/>
    <xf numFmtId="41" fontId="3" fillId="0" borderId="11" xfId="10" applyNumberFormat="1" applyFont="1" applyBorder="1"/>
    <xf numFmtId="168" fontId="3" fillId="0" borderId="8" xfId="10" applyNumberFormat="1" applyFont="1" applyBorder="1"/>
    <xf numFmtId="0" fontId="3" fillId="0" borderId="0" xfId="10" applyNumberFormat="1" applyFont="1"/>
    <xf numFmtId="17" fontId="3" fillId="0" borderId="5" xfId="10" applyNumberFormat="1" applyFont="1" applyBorder="1" applyAlignment="1">
      <alignment horizontal="center"/>
    </xf>
    <xf numFmtId="171" fontId="3" fillId="0" borderId="0" xfId="10" applyNumberFormat="1" applyFont="1" applyBorder="1"/>
    <xf numFmtId="168" fontId="3" fillId="0" borderId="11" xfId="10" applyNumberFormat="1" applyFont="1" applyBorder="1"/>
    <xf numFmtId="171" fontId="3" fillId="0" borderId="13" xfId="10" applyNumberFormat="1" applyFont="1" applyBorder="1"/>
    <xf numFmtId="17" fontId="3" fillId="0" borderId="13" xfId="10" applyNumberFormat="1" applyFont="1" applyBorder="1" applyAlignment="1">
      <alignment horizontal="center"/>
    </xf>
    <xf numFmtId="171" fontId="3" fillId="0" borderId="1" xfId="10" applyNumberFormat="1" applyFont="1" applyBorder="1"/>
    <xf numFmtId="41" fontId="3" fillId="0" borderId="12" xfId="10" applyNumberFormat="1" applyFont="1" applyBorder="1"/>
    <xf numFmtId="168" fontId="3" fillId="0" borderId="12" xfId="10" applyNumberFormat="1" applyFont="1" applyBorder="1"/>
    <xf numFmtId="17" fontId="3" fillId="0" borderId="6" xfId="10" applyNumberFormat="1" applyFont="1" applyBorder="1" applyAlignment="1">
      <alignment horizontal="center"/>
    </xf>
    <xf numFmtId="171" fontId="15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1" fontId="0" fillId="0" borderId="0" xfId="0" applyFont="1" applyFill="1"/>
    <xf numFmtId="171" fontId="0" fillId="0" borderId="0" xfId="0" applyFont="1" applyFill="1" applyBorder="1"/>
    <xf numFmtId="1" fontId="0" fillId="0" borderId="0" xfId="6" applyNumberFormat="1" applyFont="1" applyFill="1" applyAlignment="1" applyProtection="1">
      <alignment horizontal="center"/>
      <protection locked="0"/>
    </xf>
    <xf numFmtId="171" fontId="5" fillId="0" borderId="0" xfId="10" applyNumberFormat="1" applyFont="1"/>
    <xf numFmtId="172" fontId="0" fillId="0" borderId="0" xfId="0" applyNumberFormat="1"/>
    <xf numFmtId="171" fontId="19" fillId="6" borderId="0" xfId="10" applyNumberFormat="1" applyFont="1" applyFill="1"/>
    <xf numFmtId="7" fontId="3" fillId="0" borderId="0" xfId="2" applyNumberFormat="1" applyFont="1"/>
    <xf numFmtId="171" fontId="3" fillId="0" borderId="5" xfId="10" applyNumberFormat="1" applyFont="1" applyBorder="1" applyAlignment="1">
      <alignment horizontal="center"/>
    </xf>
    <xf numFmtId="174" fontId="3" fillId="0" borderId="0" xfId="8" applyNumberFormat="1" applyFont="1"/>
    <xf numFmtId="171" fontId="8" fillId="0" borderId="0" xfId="0" applyFont="1" applyFill="1"/>
    <xf numFmtId="171" fontId="16" fillId="2" borderId="0" xfId="0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71" fontId="16" fillId="2" borderId="0" xfId="0" applyFont="1" applyFill="1" applyAlignment="1">
      <alignment horizontal="centerContinuous"/>
    </xf>
    <xf numFmtId="171" fontId="8" fillId="0" borderId="0" xfId="0" applyFont="1" applyFill="1" applyBorder="1"/>
    <xf numFmtId="14" fontId="22" fillId="2" borderId="0" xfId="0" applyNumberFormat="1" applyFont="1" applyFill="1" applyBorder="1" applyAlignment="1">
      <alignment horizontal="centerContinuous" vertical="center"/>
    </xf>
    <xf numFmtId="171" fontId="8" fillId="0" borderId="0" xfId="0" applyFont="1" applyFill="1" applyBorder="1" applyAlignment="1">
      <alignment horizontal="center"/>
    </xf>
    <xf numFmtId="171" fontId="14" fillId="2" borderId="0" xfId="0" applyFont="1" applyFill="1" applyBorder="1" applyAlignment="1">
      <alignment horizontal="centerContinuous" wrapText="1"/>
    </xf>
    <xf numFmtId="171" fontId="8" fillId="0" borderId="0" xfId="0" applyFont="1" applyFill="1" applyAlignment="1">
      <alignment horizontal="center"/>
    </xf>
    <xf numFmtId="171" fontId="14" fillId="0" borderId="15" xfId="0" applyFont="1" applyBorder="1" applyAlignment="1">
      <alignment horizontal="center"/>
    </xf>
    <xf numFmtId="0" fontId="8" fillId="0" borderId="0" xfId="0" applyNumberFormat="1" applyFont="1" applyFill="1" applyAlignment="1">
      <alignment horizontal="center"/>
    </xf>
    <xf numFmtId="171" fontId="8" fillId="4" borderId="14" xfId="0" applyFont="1" applyFill="1" applyBorder="1"/>
    <xf numFmtId="0" fontId="4" fillId="0" borderId="0" xfId="0" applyNumberFormat="1" applyFont="1" applyFill="1" applyAlignment="1"/>
    <xf numFmtId="171" fontId="15" fillId="0" borderId="0" xfId="10" applyNumberFormat="1" applyFont="1"/>
    <xf numFmtId="177" fontId="5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3" fillId="0" borderId="0" xfId="10" applyNumberFormat="1" applyFont="1"/>
    <xf numFmtId="167" fontId="3" fillId="5" borderId="0" xfId="8" applyNumberFormat="1" applyFont="1" applyFill="1"/>
    <xf numFmtId="171" fontId="26" fillId="0" borderId="0" xfId="0" applyFont="1"/>
    <xf numFmtId="9" fontId="26" fillId="0" borderId="0" xfId="8" applyFont="1"/>
    <xf numFmtId="43" fontId="3" fillId="0" borderId="0" xfId="10" applyNumberFormat="1" applyFont="1"/>
    <xf numFmtId="171" fontId="27" fillId="0" borderId="0" xfId="10" applyNumberFormat="1" applyFont="1"/>
    <xf numFmtId="171" fontId="6" fillId="0" borderId="0" xfId="24" applyFont="1" applyFill="1" applyAlignment="1">
      <alignment horizontal="centerContinuous"/>
    </xf>
    <xf numFmtId="171" fontId="5" fillId="0" borderId="0" xfId="24" applyFont="1" applyFill="1" applyAlignment="1">
      <alignment horizontal="centerContinuous"/>
    </xf>
    <xf numFmtId="171" fontId="5" fillId="0" borderId="0" xfId="24" applyFont="1" applyFill="1"/>
    <xf numFmtId="171" fontId="5" fillId="0" borderId="0" xfId="24" applyFont="1" applyFill="1" applyBorder="1" applyAlignment="1">
      <alignment horizontal="centerContinuous"/>
    </xf>
    <xf numFmtId="171" fontId="5" fillId="0" borderId="0" xfId="24" applyFont="1" applyFill="1" applyBorder="1"/>
    <xf numFmtId="171" fontId="4" fillId="0" borderId="5" xfId="24" applyFont="1" applyFill="1" applyBorder="1" applyAlignment="1">
      <alignment horizontal="center"/>
    </xf>
    <xf numFmtId="171" fontId="4" fillId="0" borderId="5" xfId="24" applyFont="1" applyFill="1" applyBorder="1" applyAlignment="1">
      <alignment horizontal="center" wrapText="1"/>
    </xf>
    <xf numFmtId="171" fontId="9" fillId="0" borderId="6" xfId="24" applyFont="1" applyFill="1" applyBorder="1" applyAlignment="1">
      <alignment horizontal="centerContinuous"/>
    </xf>
    <xf numFmtId="171" fontId="12" fillId="0" borderId="6" xfId="24" quotePrefix="1" applyFont="1" applyFill="1" applyBorder="1" applyAlignment="1">
      <alignment horizontal="center" wrapText="1"/>
    </xf>
    <xf numFmtId="171" fontId="12" fillId="0" borderId="6" xfId="24" applyFont="1" applyFill="1" applyBorder="1" applyAlignment="1">
      <alignment horizontal="center" wrapText="1"/>
    </xf>
    <xf numFmtId="171" fontId="8" fillId="0" borderId="0" xfId="24" quotePrefix="1" applyFont="1" applyFill="1" applyBorder="1" applyAlignment="1">
      <alignment horizontal="center"/>
    </xf>
    <xf numFmtId="0" fontId="5" fillId="0" borderId="0" xfId="24" applyNumberFormat="1" applyFont="1" applyFill="1"/>
    <xf numFmtId="6" fontId="5" fillId="0" borderId="0" xfId="24" applyNumberFormat="1" applyFont="1" applyFill="1" applyAlignment="1">
      <alignment horizontal="right"/>
    </xf>
    <xf numFmtId="8" fontId="5" fillId="0" borderId="0" xfId="24" applyNumberFormat="1" applyFont="1" applyFill="1" applyAlignment="1">
      <alignment horizontal="right"/>
    </xf>
    <xf numFmtId="8" fontId="5" fillId="0" borderId="0" xfId="24" applyNumberFormat="1" applyFont="1" applyFill="1"/>
    <xf numFmtId="8" fontId="5" fillId="0" borderId="0" xfId="24" applyNumberFormat="1" applyFont="1" applyFill="1" applyBorder="1"/>
    <xf numFmtId="165" fontId="5" fillId="0" borderId="0" xfId="24" applyNumberFormat="1" applyFont="1" applyFill="1" applyAlignment="1">
      <alignment horizontal="center"/>
    </xf>
    <xf numFmtId="171" fontId="5" fillId="0" borderId="0" xfId="24" quotePrefix="1" applyFont="1" applyFill="1"/>
    <xf numFmtId="0" fontId="5" fillId="0" borderId="0" xfId="25" applyFont="1"/>
    <xf numFmtId="14" fontId="5" fillId="0" borderId="0" xfId="26" applyNumberFormat="1" applyFont="1"/>
    <xf numFmtId="0" fontId="5" fillId="0" borderId="0" xfId="24" applyNumberFormat="1" applyFont="1" applyFill="1" applyBorder="1"/>
    <xf numFmtId="165" fontId="5" fillId="0" borderId="0" xfId="24" applyNumberFormat="1" applyFont="1" applyFill="1" applyBorder="1" applyAlignment="1">
      <alignment horizontal="center"/>
    </xf>
    <xf numFmtId="8" fontId="5" fillId="0" borderId="0" xfId="24" applyNumberFormat="1" applyFont="1" applyFill="1" applyAlignment="1">
      <alignment horizontal="center"/>
    </xf>
    <xf numFmtId="171" fontId="7" fillId="0" borderId="0" xfId="24" applyFont="1" applyFill="1" applyAlignment="1">
      <alignment horizontal="centerContinuous"/>
    </xf>
    <xf numFmtId="171" fontId="4" fillId="0" borderId="0" xfId="24" applyFont="1" applyFill="1" applyAlignment="1">
      <alignment horizontal="centerContinuous"/>
    </xf>
    <xf numFmtId="171" fontId="5" fillId="0" borderId="0" xfId="24" applyFont="1" applyFill="1" applyAlignment="1">
      <alignment horizontal="center"/>
    </xf>
    <xf numFmtId="41" fontId="5" fillId="0" borderId="0" xfId="4" applyFont="1" applyFill="1"/>
    <xf numFmtId="171" fontId="4" fillId="0" borderId="17" xfId="24" applyFont="1" applyFill="1" applyBorder="1" applyAlignment="1">
      <alignment horizontal="centerContinuous"/>
    </xf>
    <xf numFmtId="171" fontId="5" fillId="0" borderId="17" xfId="24" applyFont="1" applyFill="1" applyBorder="1"/>
    <xf numFmtId="171" fontId="5" fillId="0" borderId="18" xfId="24" applyFont="1" applyFill="1" applyBorder="1"/>
    <xf numFmtId="171" fontId="4" fillId="0" borderId="16" xfId="24" applyFont="1" applyFill="1" applyBorder="1" applyAlignment="1">
      <alignment horizontal="center"/>
    </xf>
    <xf numFmtId="171" fontId="4" fillId="0" borderId="17" xfId="5" applyFont="1" applyFill="1" applyBorder="1" applyAlignment="1">
      <alignment horizontal="centerContinuous"/>
    </xf>
    <xf numFmtId="171" fontId="5" fillId="0" borderId="17" xfId="24" applyFont="1" applyFill="1" applyBorder="1" applyAlignment="1">
      <alignment horizontal="centerContinuous"/>
    </xf>
    <xf numFmtId="8" fontId="5" fillId="0" borderId="0" xfId="2" applyNumberFormat="1" applyFont="1" applyFill="1"/>
    <xf numFmtId="178" fontId="28" fillId="0" borderId="0" xfId="27" applyNumberFormat="1" applyAlignment="1" applyProtection="1"/>
    <xf numFmtId="1" fontId="5" fillId="0" borderId="0" xfId="6" applyNumberFormat="1" applyFont="1" applyFill="1" applyAlignment="1" applyProtection="1">
      <alignment horizontal="center"/>
      <protection locked="0"/>
    </xf>
    <xf numFmtId="178" fontId="29" fillId="0" borderId="0" xfId="0" applyNumberFormat="1" applyFont="1"/>
    <xf numFmtId="172" fontId="4" fillId="0" borderId="0" xfId="24" applyNumberFormat="1" applyFont="1" applyFill="1"/>
    <xf numFmtId="172" fontId="5" fillId="0" borderId="0" xfId="24" applyNumberFormat="1" applyFont="1" applyFill="1"/>
    <xf numFmtId="167" fontId="5" fillId="0" borderId="0" xfId="8" applyNumberFormat="1" applyFont="1" applyFill="1"/>
    <xf numFmtId="0" fontId="0" fillId="0" borderId="0" xfId="0" applyNumberFormat="1" applyFont="1"/>
    <xf numFmtId="44" fontId="26" fillId="0" borderId="0" xfId="2" applyFont="1" applyFill="1"/>
    <xf numFmtId="174" fontId="30" fillId="0" borderId="0" xfId="0" applyNumberFormat="1" applyFont="1" applyFill="1" applyProtection="1">
      <protection locked="0"/>
    </xf>
    <xf numFmtId="43" fontId="5" fillId="0" borderId="0" xfId="2" applyNumberFormat="1" applyFont="1" applyFill="1"/>
    <xf numFmtId="10" fontId="5" fillId="0" borderId="0" xfId="8" applyNumberFormat="1" applyFont="1" applyFill="1"/>
    <xf numFmtId="172" fontId="5" fillId="0" borderId="0" xfId="24" applyNumberFormat="1" applyFont="1" applyFill="1" applyBorder="1"/>
    <xf numFmtId="171" fontId="5" fillId="0" borderId="0" xfId="24" applyNumberFormat="1" applyFont="1" applyFill="1"/>
    <xf numFmtId="171" fontId="5" fillId="0" borderId="0" xfId="24" applyNumberFormat="1" applyFont="1" applyFill="1" applyAlignment="1">
      <alignment horizontal="right"/>
    </xf>
    <xf numFmtId="171" fontId="5" fillId="0" borderId="0" xfId="6" applyNumberFormat="1" applyFont="1" applyFill="1" applyAlignment="1" applyProtection="1">
      <alignment horizontal="center"/>
      <protection locked="0"/>
    </xf>
    <xf numFmtId="171" fontId="5" fillId="0" borderId="0" xfId="24" applyNumberFormat="1" applyFont="1" applyFill="1" applyBorder="1"/>
    <xf numFmtId="171" fontId="4" fillId="0" borderId="0" xfId="24" applyFont="1" applyFill="1" applyBorder="1" applyAlignment="1">
      <alignment horizontal="center" wrapText="1"/>
    </xf>
    <xf numFmtId="172" fontId="3" fillId="0" borderId="0" xfId="10" applyNumberFormat="1" applyFont="1"/>
    <xf numFmtId="0" fontId="5" fillId="0" borderId="0" xfId="0" applyNumberFormat="1" applyFont="1" applyFill="1" applyBorder="1" applyAlignment="1">
      <alignment horizontal="center"/>
    </xf>
    <xf numFmtId="171" fontId="4" fillId="0" borderId="0" xfId="0" applyFont="1" applyAlignment="1">
      <alignment horizontal="left"/>
    </xf>
    <xf numFmtId="167" fontId="0" fillId="0" borderId="0" xfId="8" applyNumberFormat="1" applyFont="1"/>
    <xf numFmtId="6" fontId="5" fillId="6" borderId="0" xfId="2" applyNumberFormat="1" applyFont="1" applyFill="1"/>
    <xf numFmtId="171" fontId="5" fillId="0" borderId="1" xfId="0" applyFont="1" applyFill="1" applyBorder="1" applyAlignment="1">
      <alignment horizontal="center"/>
    </xf>
    <xf numFmtId="171" fontId="5" fillId="0" borderId="1" xfId="0" quotePrefix="1" applyFont="1" applyFill="1" applyBorder="1" applyAlignment="1">
      <alignment horizontal="center"/>
    </xf>
    <xf numFmtId="171" fontId="3" fillId="0" borderId="0" xfId="10" applyNumberFormat="1" applyFont="1" applyAlignment="1">
      <alignment horizontal="left" vertical="top"/>
    </xf>
    <xf numFmtId="171" fontId="3" fillId="0" borderId="0" xfId="10" applyNumberFormat="1" applyFont="1" applyFill="1"/>
    <xf numFmtId="173" fontId="0" fillId="0" borderId="0" xfId="0" applyNumberFormat="1"/>
    <xf numFmtId="171" fontId="3" fillId="10" borderId="0" xfId="10" applyNumberFormat="1" applyFont="1" applyFill="1" applyBorder="1"/>
    <xf numFmtId="41" fontId="3" fillId="10" borderId="11" xfId="10" applyNumberFormat="1" applyFont="1" applyFill="1" applyBorder="1"/>
    <xf numFmtId="168" fontId="3" fillId="10" borderId="11" xfId="10" applyNumberFormat="1" applyFont="1" applyFill="1" applyBorder="1"/>
    <xf numFmtId="171" fontId="3" fillId="10" borderId="1" xfId="10" applyNumberFormat="1" applyFont="1" applyFill="1" applyBorder="1"/>
    <xf numFmtId="41" fontId="3" fillId="10" borderId="12" xfId="10" applyNumberFormat="1" applyFont="1" applyFill="1" applyBorder="1"/>
    <xf numFmtId="168" fontId="3" fillId="10" borderId="12" xfId="10" applyNumberFormat="1" applyFont="1" applyFill="1" applyBorder="1"/>
    <xf numFmtId="171" fontId="3" fillId="10" borderId="2" xfId="10" applyNumberFormat="1" applyFont="1" applyFill="1" applyBorder="1"/>
    <xf numFmtId="41" fontId="3" fillId="10" borderId="8" xfId="10" applyNumberFormat="1" applyFont="1" applyFill="1" applyBorder="1"/>
    <xf numFmtId="168" fontId="3" fillId="10" borderId="8" xfId="10" applyNumberFormat="1" applyFont="1" applyFill="1" applyBorder="1"/>
    <xf numFmtId="43" fontId="5" fillId="0" borderId="0" xfId="28" applyFont="1" applyFill="1"/>
    <xf numFmtId="0" fontId="5" fillId="0" borderId="0" xfId="24" applyNumberFormat="1" applyFont="1" applyFill="1" applyBorder="1" applyAlignment="1">
      <alignment horizontal="right"/>
    </xf>
    <xf numFmtId="171" fontId="4" fillId="0" borderId="0" xfId="0" applyFont="1" applyAlignment="1">
      <alignment vertical="top" wrapText="1"/>
    </xf>
    <xf numFmtId="171" fontId="4" fillId="0" borderId="0" xfId="0" applyFont="1" applyAlignment="1">
      <alignment horizontal="left" vertical="top" wrapText="1"/>
    </xf>
    <xf numFmtId="17" fontId="3" fillId="10" borderId="0" xfId="10" applyNumberFormat="1" applyFont="1" applyFill="1"/>
    <xf numFmtId="17" fontId="3" fillId="10" borderId="5" xfId="10" applyNumberFormat="1" applyFont="1" applyFill="1" applyBorder="1" applyAlignment="1">
      <alignment horizontal="center"/>
    </xf>
    <xf numFmtId="17" fontId="3" fillId="10" borderId="13" xfId="10" applyNumberFormat="1" applyFont="1" applyFill="1" applyBorder="1" applyAlignment="1">
      <alignment horizontal="center"/>
    </xf>
    <xf numFmtId="17" fontId="3" fillId="10" borderId="6" xfId="10" applyNumberFormat="1" applyFont="1" applyFill="1" applyBorder="1" applyAlignment="1">
      <alignment horizontal="center"/>
    </xf>
    <xf numFmtId="171" fontId="5" fillId="0" borderId="0" xfId="0" applyFont="1" applyFill="1" applyAlignment="1">
      <alignment horizontal="left" vertical="top" wrapText="1"/>
    </xf>
    <xf numFmtId="167" fontId="0" fillId="0" borderId="7" xfId="1" applyNumberFormat="1" applyFont="1" applyBorder="1"/>
    <xf numFmtId="179" fontId="5" fillId="0" borderId="0" xfId="0" applyNumberFormat="1" applyFont="1" applyFill="1" applyBorder="1" applyAlignment="1">
      <alignment horizontal="center"/>
    </xf>
    <xf numFmtId="171" fontId="0" fillId="0" borderId="0" xfId="0" applyAlignment="1">
      <alignment wrapText="1"/>
    </xf>
    <xf numFmtId="178" fontId="31" fillId="0" borderId="0" xfId="0" applyNumberFormat="1" applyFont="1"/>
    <xf numFmtId="171" fontId="32" fillId="0" borderId="0" xfId="24" applyFont="1" applyFill="1"/>
    <xf numFmtId="172" fontId="5" fillId="0" borderId="0" xfId="24" applyNumberFormat="1" applyFont="1" applyFill="1" applyAlignment="1">
      <alignment horizontal="right"/>
    </xf>
    <xf numFmtId="43" fontId="5" fillId="0" borderId="0" xfId="24" applyNumberFormat="1" applyFont="1" applyFill="1"/>
    <xf numFmtId="171" fontId="5" fillId="0" borderId="0" xfId="0" applyFont="1" applyFill="1" applyAlignment="1">
      <alignment wrapText="1"/>
    </xf>
    <xf numFmtId="171" fontId="5" fillId="0" borderId="0" xfId="0" applyFont="1" applyFill="1" applyAlignment="1">
      <alignment horizontal="center" wrapText="1"/>
    </xf>
    <xf numFmtId="171" fontId="5" fillId="0" borderId="0" xfId="0" applyFont="1" applyFill="1" applyBorder="1" applyAlignment="1">
      <alignment horizontal="center" wrapText="1"/>
    </xf>
    <xf numFmtId="171" fontId="4" fillId="0" borderId="0" xfId="0" applyFont="1" applyFill="1" applyBorder="1" applyAlignment="1">
      <alignment horizontal="center" wrapText="1"/>
    </xf>
    <xf numFmtId="167" fontId="5" fillId="0" borderId="0" xfId="8" applyNumberFormat="1" applyFont="1" applyFill="1" applyAlignment="1">
      <alignment horizontal="center" wrapText="1"/>
    </xf>
    <xf numFmtId="2" fontId="5" fillId="0" borderId="0" xfId="0" applyNumberFormat="1" applyFont="1" applyFill="1" applyAlignment="1">
      <alignment horizontal="center" wrapText="1"/>
    </xf>
    <xf numFmtId="171" fontId="0" fillId="0" borderId="0" xfId="0" applyFill="1" applyAlignment="1">
      <alignment wrapText="1"/>
    </xf>
    <xf numFmtId="167" fontId="5" fillId="6" borderId="0" xfId="24" applyNumberFormat="1" applyFont="1" applyFill="1"/>
    <xf numFmtId="171" fontId="0" fillId="0" borderId="0" xfId="0" applyAlignment="1">
      <alignment wrapText="1"/>
    </xf>
    <xf numFmtId="171" fontId="0" fillId="0" borderId="0" xfId="0" applyAlignment="1">
      <alignment wrapText="1"/>
    </xf>
    <xf numFmtId="180" fontId="0" fillId="0" borderId="0" xfId="1" applyNumberFormat="1" applyFont="1"/>
    <xf numFmtId="167" fontId="23" fillId="0" borderId="0" xfId="8" applyNumberFormat="1" applyFont="1" applyFill="1" applyAlignment="1">
      <alignment wrapText="1"/>
    </xf>
    <xf numFmtId="171" fontId="4" fillId="0" borderId="0" xfId="0" applyFont="1" applyAlignment="1">
      <alignment wrapText="1"/>
    </xf>
    <xf numFmtId="171" fontId="5" fillId="0" borderId="0" xfId="24" applyFont="1" applyFill="1" applyAlignment="1">
      <alignment wrapText="1"/>
    </xf>
    <xf numFmtId="171" fontId="0" fillId="0" borderId="0" xfId="0" applyAlignment="1">
      <alignment wrapText="1"/>
    </xf>
    <xf numFmtId="171" fontId="0" fillId="12" borderId="0" xfId="0" applyFill="1" applyAlignment="1">
      <alignment wrapText="1"/>
    </xf>
    <xf numFmtId="173" fontId="5" fillId="0" borderId="0" xfId="0" applyNumberFormat="1" applyFont="1" applyFill="1"/>
    <xf numFmtId="171" fontId="0" fillId="0" borderId="0" xfId="0" applyAlignment="1">
      <alignment wrapText="1"/>
    </xf>
    <xf numFmtId="171" fontId="15" fillId="0" borderId="0" xfId="10" applyNumberFormat="1" applyFont="1" applyAlignment="1">
      <alignment wrapText="1"/>
    </xf>
    <xf numFmtId="171" fontId="5" fillId="0" borderId="0" xfId="0" applyFont="1" applyFill="1" applyAlignment="1">
      <alignment horizontal="center"/>
    </xf>
    <xf numFmtId="171" fontId="33" fillId="0" borderId="0" xfId="0" applyFont="1" applyFill="1" applyAlignment="1">
      <alignment horizontal="centerContinuous"/>
    </xf>
    <xf numFmtId="171" fontId="34" fillId="0" borderId="0" xfId="0" applyFont="1" applyFill="1" applyAlignment="1">
      <alignment horizontal="centerContinuous"/>
    </xf>
    <xf numFmtId="171" fontId="6" fillId="0" borderId="0" xfId="0" applyFont="1" applyFill="1" applyBorder="1" applyAlignment="1">
      <alignment horizontal="centerContinuous"/>
    </xf>
    <xf numFmtId="171" fontId="33" fillId="0" borderId="0" xfId="0" applyFont="1" applyFill="1"/>
    <xf numFmtId="171" fontId="7" fillId="0" borderId="0" xfId="0" applyFont="1" applyFill="1" applyBorder="1" applyAlignment="1">
      <alignment horizontal="centerContinuous"/>
    </xf>
    <xf numFmtId="171" fontId="34" fillId="0" borderId="0" xfId="0" applyFont="1" applyFill="1"/>
    <xf numFmtId="171" fontId="5" fillId="0" borderId="0" xfId="0" quotePrefix="1" applyFont="1" applyFill="1" applyBorder="1" applyAlignment="1">
      <alignment horizontal="center"/>
    </xf>
    <xf numFmtId="8" fontId="35" fillId="0" borderId="0" xfId="0" applyNumberFormat="1" applyFont="1" applyFill="1" applyAlignment="1">
      <alignment horizontal="center"/>
    </xf>
    <xf numFmtId="8" fontId="35" fillId="0" borderId="0" xfId="0" applyNumberFormat="1" applyFont="1" applyFill="1" applyBorder="1" applyAlignment="1">
      <alignment horizontal="left"/>
    </xf>
    <xf numFmtId="171" fontId="5" fillId="0" borderId="22" xfId="0" applyFont="1" applyFill="1" applyBorder="1" applyAlignment="1">
      <alignment horizontal="center"/>
    </xf>
    <xf numFmtId="171" fontId="5" fillId="0" borderId="5" xfId="0" applyFont="1" applyFill="1" applyBorder="1" applyAlignment="1">
      <alignment horizontal="centerContinuous"/>
    </xf>
    <xf numFmtId="171" fontId="5" fillId="0" borderId="5" xfId="0" quotePrefix="1" applyFont="1" applyFill="1" applyBorder="1" applyAlignment="1">
      <alignment horizontal="centerContinuous"/>
    </xf>
    <xf numFmtId="171" fontId="5" fillId="0" borderId="4" xfId="0" applyFont="1" applyFill="1" applyBorder="1" applyAlignment="1">
      <alignment horizontal="centerContinuous"/>
    </xf>
    <xf numFmtId="171" fontId="5" fillId="0" borderId="7" xfId="0" applyFont="1" applyFill="1" applyBorder="1" applyAlignment="1">
      <alignment horizontal="centerContinuous"/>
    </xf>
    <xf numFmtId="171" fontId="5" fillId="0" borderId="3" xfId="0" applyFont="1" applyFill="1" applyBorder="1" applyAlignment="1">
      <alignment horizontal="centerContinuous"/>
    </xf>
    <xf numFmtId="171" fontId="5" fillId="0" borderId="22" xfId="0" applyFont="1" applyFill="1" applyBorder="1" applyAlignment="1">
      <alignment horizontal="centerContinuous"/>
    </xf>
    <xf numFmtId="171" fontId="5" fillId="0" borderId="2" xfId="0" applyFont="1" applyFill="1" applyBorder="1" applyAlignment="1">
      <alignment horizontal="centerContinuous"/>
    </xf>
    <xf numFmtId="171" fontId="5" fillId="0" borderId="8" xfId="0" applyFont="1" applyFill="1" applyBorder="1" applyAlignment="1">
      <alignment horizontal="centerContinuous"/>
    </xf>
    <xf numFmtId="171" fontId="5" fillId="0" borderId="23" xfId="0" applyFont="1" applyFill="1" applyBorder="1" applyAlignment="1">
      <alignment horizontal="center"/>
    </xf>
    <xf numFmtId="171" fontId="5" fillId="0" borderId="3" xfId="0" applyFont="1" applyFill="1" applyBorder="1" applyAlignment="1">
      <alignment horizontal="center"/>
    </xf>
    <xf numFmtId="171" fontId="5" fillId="0" borderId="9" xfId="0" applyFont="1" applyFill="1" applyBorder="1" applyAlignment="1">
      <alignment horizontal="center"/>
    </xf>
    <xf numFmtId="171" fontId="5" fillId="0" borderId="4" xfId="0" applyFont="1" applyFill="1" applyBorder="1" applyAlignment="1">
      <alignment horizontal="center"/>
    </xf>
    <xf numFmtId="171" fontId="5" fillId="0" borderId="0" xfId="0" quotePrefix="1" applyFont="1" applyFill="1" applyBorder="1"/>
    <xf numFmtId="171" fontId="4" fillId="0" borderId="0" xfId="0" applyFont="1" applyFill="1" applyBorder="1" applyAlignment="1">
      <alignment horizontal="left"/>
    </xf>
    <xf numFmtId="0" fontId="5" fillId="0" borderId="22" xfId="0" applyNumberFormat="1" applyFont="1" applyFill="1" applyBorder="1" applyAlignment="1">
      <alignment horizontal="center"/>
    </xf>
    <xf numFmtId="8" fontId="5" fillId="0" borderId="5" xfId="0" applyNumberFormat="1" applyFont="1" applyFill="1" applyBorder="1"/>
    <xf numFmtId="8" fontId="5" fillId="13" borderId="22" xfId="0" applyNumberFormat="1" applyFont="1" applyFill="1" applyBorder="1" applyAlignment="1">
      <alignment horizontal="center"/>
    </xf>
    <xf numFmtId="8" fontId="5" fillId="13" borderId="2" xfId="0" applyNumberFormat="1" applyFont="1" applyFill="1" applyBorder="1" applyAlignment="1">
      <alignment horizontal="center"/>
    </xf>
    <xf numFmtId="8" fontId="5" fillId="13" borderId="8" xfId="0" applyNumberFormat="1" applyFont="1" applyFill="1" applyBorder="1" applyAlignment="1">
      <alignment horizontal="center"/>
    </xf>
    <xf numFmtId="1" fontId="5" fillId="0" borderId="22" xfId="0" applyNumberFormat="1" applyFont="1" applyFill="1" applyBorder="1" applyAlignment="1">
      <alignment horizontal="center"/>
    </xf>
    <xf numFmtId="43" fontId="5" fillId="0" borderId="5" xfId="0" applyNumberFormat="1" applyFont="1" applyFill="1" applyBorder="1"/>
    <xf numFmtId="43" fontId="5" fillId="0" borderId="2" xfId="0" applyNumberFormat="1" applyFont="1" applyFill="1" applyBorder="1" applyAlignment="1">
      <alignment horizontal="center"/>
    </xf>
    <xf numFmtId="43" fontId="5" fillId="0" borderId="8" xfId="0" applyNumberFormat="1" applyFont="1" applyFill="1" applyBorder="1" applyAlignment="1">
      <alignment horizontal="center"/>
    </xf>
    <xf numFmtId="43" fontId="5" fillId="0" borderId="22" xfId="0" applyNumberFormat="1" applyFont="1" applyFill="1" applyBorder="1" applyAlignment="1">
      <alignment horizontal="center"/>
    </xf>
    <xf numFmtId="43" fontId="5" fillId="0" borderId="13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43" fontId="5" fillId="0" borderId="11" xfId="0" applyNumberFormat="1" applyFont="1" applyFill="1" applyBorder="1" applyAlignment="1">
      <alignment horizontal="center"/>
    </xf>
    <xf numFmtId="43" fontId="5" fillId="0" borderId="10" xfId="0" applyNumberFormat="1" applyFont="1" applyFill="1" applyBorder="1" applyAlignment="1">
      <alignment horizontal="center"/>
    </xf>
    <xf numFmtId="0" fontId="5" fillId="0" borderId="23" xfId="0" applyNumberFormat="1" applyFont="1" applyFill="1" applyBorder="1" applyAlignment="1">
      <alignment horizontal="center"/>
    </xf>
    <xf numFmtId="43" fontId="5" fillId="0" borderId="6" xfId="0" applyNumberFormat="1" applyFont="1" applyFill="1" applyBorder="1"/>
    <xf numFmtId="43" fontId="5" fillId="0" borderId="1" xfId="0" applyNumberFormat="1" applyFont="1" applyFill="1" applyBorder="1" applyAlignment="1">
      <alignment horizontal="center"/>
    </xf>
    <xf numFmtId="43" fontId="5" fillId="0" borderId="12" xfId="0" applyNumberFormat="1" applyFont="1" applyFill="1" applyBorder="1" applyAlignment="1">
      <alignment horizontal="center"/>
    </xf>
    <xf numFmtId="43" fontId="5" fillId="0" borderId="23" xfId="0" applyNumberFormat="1" applyFont="1" applyFill="1" applyBorder="1" applyAlignment="1">
      <alignment horizontal="center"/>
    </xf>
    <xf numFmtId="171" fontId="5" fillId="0" borderId="0" xfId="0" applyFont="1" applyFill="1" applyBorder="1" applyAlignment="1">
      <alignment horizontal="left"/>
    </xf>
    <xf numFmtId="171" fontId="5" fillId="0" borderId="0" xfId="0" quotePrefix="1" applyFont="1" applyFill="1" applyAlignment="1">
      <alignment horizontal="left" vertical="top"/>
    </xf>
    <xf numFmtId="172" fontId="5" fillId="0" borderId="0" xfId="0" applyNumberFormat="1" applyFont="1" applyFill="1"/>
    <xf numFmtId="1" fontId="5" fillId="0" borderId="10" xfId="0" applyNumberFormat="1" applyFont="1" applyFill="1" applyBorder="1" applyAlignment="1">
      <alignment horizontal="center"/>
    </xf>
    <xf numFmtId="1" fontId="5" fillId="0" borderId="23" xfId="0" applyNumberFormat="1" applyFont="1" applyFill="1" applyBorder="1" applyAlignment="1">
      <alignment horizontal="center"/>
    </xf>
    <xf numFmtId="8" fontId="5" fillId="6" borderId="0" xfId="2" applyNumberFormat="1" applyFont="1" applyFill="1"/>
    <xf numFmtId="174" fontId="5" fillId="6" borderId="0" xfId="24" applyNumberFormat="1" applyFont="1" applyFill="1" applyBorder="1"/>
    <xf numFmtId="172" fontId="5" fillId="6" borderId="0" xfId="24" applyNumberFormat="1" applyFont="1" applyFill="1"/>
    <xf numFmtId="44" fontId="5" fillId="0" borderId="0" xfId="2" applyFont="1"/>
    <xf numFmtId="171" fontId="5" fillId="0" borderId="3" xfId="24" applyFont="1" applyFill="1" applyBorder="1"/>
    <xf numFmtId="171" fontId="5" fillId="0" borderId="4" xfId="24" applyFont="1" applyFill="1" applyBorder="1"/>
    <xf numFmtId="171" fontId="5" fillId="6" borderId="0" xfId="24" applyFont="1" applyFill="1"/>
    <xf numFmtId="171" fontId="5" fillId="0" borderId="0" xfId="24" applyFont="1" applyFill="1" applyBorder="1" applyAlignment="1">
      <alignment horizontal="center" wrapText="1"/>
    </xf>
    <xf numFmtId="171" fontId="8" fillId="0" borderId="0" xfId="24" quotePrefix="1" applyFont="1" applyFill="1" applyBorder="1" applyAlignment="1">
      <alignment horizontal="center" wrapText="1"/>
    </xf>
    <xf numFmtId="171" fontId="5" fillId="12" borderId="0" xfId="24" applyFont="1" applyFill="1"/>
    <xf numFmtId="173" fontId="5" fillId="0" borderId="0" xfId="24" applyNumberFormat="1" applyFont="1" applyFill="1"/>
    <xf numFmtId="164" fontId="5" fillId="0" borderId="0" xfId="1" applyNumberFormat="1" applyFont="1" applyFill="1"/>
    <xf numFmtId="43" fontId="5" fillId="0" borderId="0" xfId="1" applyNumberFormat="1" applyFont="1" applyFill="1"/>
    <xf numFmtId="10" fontId="0" fillId="0" borderId="0" xfId="8" applyNumberFormat="1" applyFont="1"/>
    <xf numFmtId="173" fontId="5" fillId="6" borderId="0" xfId="24" applyNumberFormat="1" applyFont="1" applyFill="1"/>
    <xf numFmtId="171" fontId="0" fillId="0" borderId="0" xfId="0" applyFont="1" applyFill="1" applyAlignment="1">
      <alignment horizontal="centerContinuous"/>
    </xf>
    <xf numFmtId="171" fontId="4" fillId="0" borderId="0" xfId="0" applyFont="1" applyFill="1" applyAlignment="1">
      <alignment horizontal="right"/>
    </xf>
    <xf numFmtId="171" fontId="0" fillId="0" borderId="0" xfId="0" applyFont="1" applyFill="1" applyBorder="1" applyAlignment="1">
      <alignment horizontal="centerContinuous"/>
    </xf>
    <xf numFmtId="171" fontId="4" fillId="0" borderId="5" xfId="0" applyFont="1" applyFill="1" applyBorder="1" applyAlignment="1">
      <alignment horizontal="centerContinuous" wrapText="1"/>
    </xf>
    <xf numFmtId="171" fontId="9" fillId="0" borderId="6" xfId="0" applyFont="1" applyFill="1" applyBorder="1" applyAlignment="1">
      <alignment horizontal="centerContinuous"/>
    </xf>
    <xf numFmtId="171" fontId="8" fillId="0" borderId="0" xfId="0" quotePrefix="1" applyFont="1" applyFill="1" applyBorder="1" applyAlignment="1">
      <alignment horizontal="center"/>
    </xf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1" fontId="0" fillId="0" borderId="0" xfId="5" applyFont="1" applyFill="1"/>
    <xf numFmtId="181" fontId="0" fillId="0" borderId="0" xfId="0" applyNumberFormat="1" applyFont="1" applyFill="1"/>
    <xf numFmtId="41" fontId="0" fillId="0" borderId="0" xfId="4" applyFont="1" applyFill="1"/>
    <xf numFmtId="171" fontId="0" fillId="0" borderId="0" xfId="0" applyFont="1" applyFill="1" applyAlignment="1">
      <alignment horizontal="center"/>
    </xf>
    <xf numFmtId="41" fontId="0" fillId="0" borderId="0" xfId="5" applyNumberFormat="1" applyFont="1" applyFill="1" applyBorder="1"/>
    <xf numFmtId="171" fontId="4" fillId="0" borderId="17" xfId="0" applyFont="1" applyFill="1" applyBorder="1" applyAlignment="1">
      <alignment horizontal="centerContinuous"/>
    </xf>
    <xf numFmtId="171" fontId="4" fillId="0" borderId="24" xfId="0" applyFont="1" applyFill="1" applyBorder="1" applyAlignment="1">
      <alignment horizontal="centerContinuous"/>
    </xf>
    <xf numFmtId="171" fontId="0" fillId="0" borderId="18" xfId="0" applyFont="1" applyFill="1" applyBorder="1" applyAlignment="1">
      <alignment horizontal="centerContinuous"/>
    </xf>
    <xf numFmtId="171" fontId="4" fillId="0" borderId="7" xfId="0" applyFont="1" applyFill="1" applyBorder="1" applyAlignment="1">
      <alignment horizontal="centerContinuous"/>
    </xf>
    <xf numFmtId="171" fontId="4" fillId="0" borderId="9" xfId="0" applyFont="1" applyFill="1" applyBorder="1" applyAlignment="1">
      <alignment horizontal="centerContinuous"/>
    </xf>
    <xf numFmtId="171" fontId="4" fillId="0" borderId="7" xfId="0" applyFont="1" applyFill="1" applyBorder="1" applyAlignment="1">
      <alignment horizontal="center"/>
    </xf>
    <xf numFmtId="41" fontId="0" fillId="0" borderId="0" xfId="0" applyNumberFormat="1" applyFont="1" applyFill="1"/>
    <xf numFmtId="6" fontId="0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41" fontId="36" fillId="0" borderId="0" xfId="0" applyNumberFormat="1" applyFont="1" applyFill="1"/>
    <xf numFmtId="167" fontId="36" fillId="0" borderId="0" xfId="8" applyNumberFormat="1" applyFont="1" applyFill="1"/>
    <xf numFmtId="6" fontId="36" fillId="0" borderId="0" xfId="2" applyNumberFormat="1" applyFont="1" applyFill="1" applyAlignment="1">
      <alignment horizontal="center"/>
    </xf>
    <xf numFmtId="8" fontId="36" fillId="0" borderId="0" xfId="2" applyNumberFormat="1" applyFont="1" applyFill="1" applyAlignment="1">
      <alignment horizontal="center"/>
    </xf>
    <xf numFmtId="6" fontId="0" fillId="0" borderId="0" xfId="2" applyNumberFormat="1" applyFont="1" applyFill="1"/>
    <xf numFmtId="8" fontId="0" fillId="0" borderId="0" xfId="2" applyNumberFormat="1" applyFont="1" applyFill="1"/>
    <xf numFmtId="171" fontId="4" fillId="0" borderId="7" xfId="5" applyFont="1" applyFill="1" applyBorder="1" applyAlignment="1">
      <alignment horizontal="centerContinuous"/>
    </xf>
    <xf numFmtId="171" fontId="0" fillId="0" borderId="0" xfId="5" applyFont="1" applyFill="1" applyAlignment="1">
      <alignment horizontal="left"/>
    </xf>
    <xf numFmtId="171" fontId="0" fillId="0" borderId="0" xfId="0" applyFont="1" applyFill="1" applyAlignment="1">
      <alignment horizontal="left"/>
    </xf>
    <xf numFmtId="173" fontId="0" fillId="0" borderId="0" xfId="0" applyNumberFormat="1" applyFont="1" applyFill="1"/>
    <xf numFmtId="164" fontId="0" fillId="0" borderId="0" xfId="0" applyNumberFormat="1" applyFont="1" applyFill="1" applyAlignment="1">
      <alignment horizontal="center"/>
    </xf>
    <xf numFmtId="171" fontId="36" fillId="0" borderId="0" xfId="0" applyFont="1" applyFill="1"/>
    <xf numFmtId="173" fontId="36" fillId="0" borderId="0" xfId="0" applyNumberFormat="1" applyFont="1" applyFill="1"/>
    <xf numFmtId="43" fontId="36" fillId="0" borderId="0" xfId="2" applyNumberFormat="1" applyFont="1" applyFill="1"/>
    <xf numFmtId="164" fontId="36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64" fontId="8" fillId="0" borderId="0" xfId="0" applyNumberFormat="1" applyFont="1" applyFill="1" applyAlignment="1">
      <alignment horizontal="right"/>
    </xf>
    <xf numFmtId="171" fontId="4" fillId="0" borderId="3" xfId="5" applyFont="1" applyFill="1" applyBorder="1" applyAlignment="1">
      <alignment horizontal="centerContinuous"/>
    </xf>
    <xf numFmtId="171" fontId="0" fillId="0" borderId="9" xfId="0" applyFont="1" applyFill="1" applyBorder="1" applyAlignment="1">
      <alignment horizontal="centerContinuous"/>
    </xf>
    <xf numFmtId="171" fontId="0" fillId="0" borderId="4" xfId="0" applyFont="1" applyFill="1" applyBorder="1" applyAlignment="1">
      <alignment horizontal="centerContinuous"/>
    </xf>
    <xf numFmtId="169" fontId="0" fillId="0" borderId="0" xfId="2" applyNumberFormat="1" applyFont="1" applyFill="1"/>
    <xf numFmtId="8" fontId="36" fillId="0" borderId="0" xfId="2" applyNumberFormat="1" applyFont="1" applyFill="1"/>
    <xf numFmtId="174" fontId="0" fillId="0" borderId="0" xfId="0" applyNumberFormat="1" applyFont="1" applyFill="1" applyBorder="1"/>
    <xf numFmtId="9" fontId="0" fillId="0" borderId="0" xfId="0" applyNumberFormat="1" applyFont="1" applyFill="1"/>
    <xf numFmtId="10" fontId="0" fillId="0" borderId="0" xfId="8" applyNumberFormat="1" applyFont="1" applyFill="1"/>
    <xf numFmtId="171" fontId="15" fillId="0" borderId="0" xfId="0" applyFont="1"/>
    <xf numFmtId="6" fontId="0" fillId="6" borderId="0" xfId="2" applyNumberFormat="1" applyFont="1" applyFill="1"/>
    <xf numFmtId="171" fontId="0" fillId="6" borderId="0" xfId="0" applyFont="1" applyFill="1"/>
    <xf numFmtId="174" fontId="0" fillId="6" borderId="0" xfId="0" applyNumberFormat="1" applyFont="1" applyFill="1" applyBorder="1"/>
    <xf numFmtId="8" fontId="0" fillId="6" borderId="0" xfId="2" applyNumberFormat="1" applyFont="1" applyFill="1"/>
    <xf numFmtId="8" fontId="36" fillId="6" borderId="0" xfId="2" applyNumberFormat="1" applyFont="1" applyFill="1"/>
    <xf numFmtId="9" fontId="0" fillId="6" borderId="0" xfId="0" applyNumberFormat="1" applyFont="1" applyFill="1"/>
    <xf numFmtId="164" fontId="0" fillId="6" borderId="0" xfId="0" applyNumberFormat="1" applyFont="1" applyFill="1"/>
    <xf numFmtId="171" fontId="5" fillId="0" borderId="0" xfId="24" applyFont="1" applyFill="1" applyAlignment="1"/>
    <xf numFmtId="165" fontId="5" fillId="6" borderId="0" xfId="24" applyNumberFormat="1" applyFont="1" applyFill="1" applyBorder="1" applyAlignment="1">
      <alignment horizontal="center"/>
    </xf>
    <xf numFmtId="43" fontId="32" fillId="0" borderId="0" xfId="1" applyNumberFormat="1" applyFont="1" applyFill="1"/>
    <xf numFmtId="172" fontId="32" fillId="0" borderId="0" xfId="24" applyNumberFormat="1" applyFont="1" applyFill="1"/>
    <xf numFmtId="182" fontId="5" fillId="6" borderId="0" xfId="1" applyNumberFormat="1" applyFont="1" applyFill="1"/>
    <xf numFmtId="183" fontId="0" fillId="0" borderId="0" xfId="8" applyNumberFormat="1" applyFont="1" applyFill="1"/>
    <xf numFmtId="8" fontId="5" fillId="11" borderId="0" xfId="24" applyNumberFormat="1" applyFont="1" applyFill="1" applyBorder="1"/>
    <xf numFmtId="0" fontId="4" fillId="0" borderId="0" xfId="24" applyNumberFormat="1" applyFont="1" applyFill="1" applyBorder="1"/>
    <xf numFmtId="8" fontId="4" fillId="0" borderId="0" xfId="24" applyNumberFormat="1" applyFont="1" applyFill="1" applyBorder="1"/>
    <xf numFmtId="171" fontId="4" fillId="0" borderId="0" xfId="0" applyFont="1"/>
    <xf numFmtId="0" fontId="4" fillId="0" borderId="0" xfId="0" applyNumberFormat="1" applyFont="1"/>
    <xf numFmtId="171" fontId="0" fillId="11" borderId="0" xfId="0" applyFill="1"/>
    <xf numFmtId="171" fontId="4" fillId="0" borderId="0" xfId="0" applyFont="1" applyBorder="1" applyAlignment="1">
      <alignment horizontal="center"/>
    </xf>
    <xf numFmtId="174" fontId="5" fillId="0" borderId="0" xfId="8" applyNumberFormat="1" applyFont="1" applyFill="1" applyAlignment="1">
      <alignment horizontal="right"/>
    </xf>
    <xf numFmtId="7" fontId="5" fillId="0" borderId="0" xfId="1" applyNumberFormat="1" applyFont="1" applyFill="1" applyAlignment="1">
      <alignment horizontal="right" vertical="center"/>
    </xf>
    <xf numFmtId="0" fontId="5" fillId="0" borderId="0" xfId="1" applyNumberFormat="1" applyFont="1" applyFill="1" applyAlignment="1">
      <alignment horizontal="right"/>
    </xf>
    <xf numFmtId="171" fontId="38" fillId="0" borderId="0" xfId="5" applyFont="1" applyFill="1" applyBorder="1"/>
    <xf numFmtId="0" fontId="5" fillId="12" borderId="0" xfId="1" applyNumberFormat="1" applyFont="1" applyFill="1" applyAlignment="1">
      <alignment horizontal="right"/>
    </xf>
    <xf numFmtId="8" fontId="5" fillId="12" borderId="0" xfId="24" applyNumberFormat="1" applyFont="1" applyFill="1" applyAlignment="1">
      <alignment horizontal="right"/>
    </xf>
    <xf numFmtId="171" fontId="5" fillId="0" borderId="0" xfId="24" applyFont="1" applyFill="1" applyBorder="1" applyAlignment="1"/>
    <xf numFmtId="171" fontId="0" fillId="12" borderId="0" xfId="0" applyFill="1"/>
    <xf numFmtId="171" fontId="0" fillId="6" borderId="0" xfId="0" applyFill="1"/>
    <xf numFmtId="8" fontId="5" fillId="6" borderId="0" xfId="24" applyNumberFormat="1" applyFont="1" applyFill="1" applyBorder="1"/>
    <xf numFmtId="171" fontId="0" fillId="0" borderId="0" xfId="0" applyFont="1" applyFill="1" applyAlignment="1">
      <alignment horizontal="right"/>
    </xf>
    <xf numFmtId="172" fontId="5" fillId="6" borderId="0" xfId="2" applyNumberFormat="1" applyFont="1" applyFill="1"/>
    <xf numFmtId="0" fontId="5" fillId="0" borderId="0" xfId="25" applyFont="1" applyFill="1"/>
    <xf numFmtId="44" fontId="5" fillId="0" borderId="0" xfId="2" applyFont="1" applyFill="1"/>
    <xf numFmtId="8" fontId="5" fillId="0" borderId="0" xfId="1" applyNumberFormat="1" applyFont="1" applyFill="1"/>
    <xf numFmtId="6" fontId="5" fillId="0" borderId="0" xfId="2" applyNumberFormat="1" applyFont="1" applyFill="1"/>
    <xf numFmtId="178" fontId="28" fillId="0" borderId="0" xfId="27" applyNumberFormat="1" applyFill="1" applyAlignment="1" applyProtection="1"/>
    <xf numFmtId="178" fontId="31" fillId="0" borderId="0" xfId="0" applyNumberFormat="1" applyFont="1" applyFill="1"/>
    <xf numFmtId="178" fontId="29" fillId="0" borderId="0" xfId="0" applyNumberFormat="1" applyFont="1" applyFill="1"/>
    <xf numFmtId="174" fontId="5" fillId="0" borderId="0" xfId="24" applyNumberFormat="1" applyFont="1" applyFill="1" applyBorder="1"/>
    <xf numFmtId="167" fontId="5" fillId="0" borderId="0" xfId="24" applyNumberFormat="1" applyFont="1" applyFill="1"/>
    <xf numFmtId="171" fontId="0" fillId="14" borderId="0" xfId="0" applyFont="1" applyFill="1"/>
    <xf numFmtId="171" fontId="5" fillId="0" borderId="9" xfId="24" applyFont="1" applyFill="1" applyBorder="1"/>
    <xf numFmtId="171" fontId="5" fillId="0" borderId="0" xfId="24" applyFont="1" applyFill="1" applyBorder="1" applyAlignment="1">
      <alignment wrapText="1"/>
    </xf>
    <xf numFmtId="171" fontId="12" fillId="0" borderId="0" xfId="24" quotePrefix="1" applyFont="1" applyFill="1" applyBorder="1" applyAlignment="1">
      <alignment horizontal="center" wrapText="1"/>
    </xf>
    <xf numFmtId="8" fontId="5" fillId="0" borderId="0" xfId="2" applyNumberFormat="1" applyFont="1" applyFill="1" applyBorder="1"/>
    <xf numFmtId="171" fontId="5" fillId="0" borderId="0" xfId="24" quotePrefix="1" applyFont="1" applyFill="1" applyBorder="1"/>
    <xf numFmtId="0" fontId="5" fillId="0" borderId="0" xfId="25" applyFont="1" applyBorder="1"/>
    <xf numFmtId="14" fontId="5" fillId="0" borderId="0" xfId="26" applyNumberFormat="1" applyFont="1" applyBorder="1"/>
    <xf numFmtId="44" fontId="5" fillId="0" borderId="0" xfId="2" applyFont="1" applyBorder="1"/>
    <xf numFmtId="164" fontId="5" fillId="0" borderId="0" xfId="1" applyNumberFormat="1" applyFont="1" applyFill="1" applyBorder="1"/>
    <xf numFmtId="171" fontId="5" fillId="0" borderId="0" xfId="0" applyFont="1" applyFill="1" applyAlignment="1">
      <alignment horizontal="center" vertical="top"/>
    </xf>
    <xf numFmtId="171" fontId="5" fillId="0" borderId="0" xfId="0" applyFont="1" applyFill="1" applyAlignment="1">
      <alignment horizontal="center"/>
    </xf>
    <xf numFmtId="171" fontId="4" fillId="0" borderId="0" xfId="0" applyFont="1" applyBorder="1" applyAlignment="1">
      <alignment horizontal="center"/>
    </xf>
    <xf numFmtId="165" fontId="5" fillId="0" borderId="0" xfId="24" applyNumberFormat="1" applyFont="1" applyFill="1" applyAlignment="1">
      <alignment horizontal="center" vertical="top" wrapText="1"/>
    </xf>
    <xf numFmtId="171" fontId="4" fillId="0" borderId="3" xfId="24" applyFont="1" applyFill="1" applyBorder="1" applyAlignment="1">
      <alignment horizontal="center"/>
    </xf>
    <xf numFmtId="171" fontId="4" fillId="0" borderId="9" xfId="24" applyFont="1" applyFill="1" applyBorder="1" applyAlignment="1">
      <alignment horizontal="center"/>
    </xf>
    <xf numFmtId="171" fontId="4" fillId="0" borderId="4" xfId="24" applyFont="1" applyFill="1" applyBorder="1" applyAlignment="1">
      <alignment horizontal="center"/>
    </xf>
    <xf numFmtId="171" fontId="4" fillId="0" borderId="3" xfId="24" applyFont="1" applyFill="1" applyBorder="1" applyAlignment="1">
      <alignment horizontal="left" vertical="top"/>
    </xf>
    <xf numFmtId="171" fontId="4" fillId="0" borderId="9" xfId="24" applyFont="1" applyFill="1" applyBorder="1" applyAlignment="1">
      <alignment horizontal="left" vertical="top"/>
    </xf>
    <xf numFmtId="171" fontId="4" fillId="0" borderId="4" xfId="24" applyFont="1" applyFill="1" applyBorder="1" applyAlignment="1">
      <alignment horizontal="left" vertical="top"/>
    </xf>
  </cellXfs>
  <cellStyles count="30">
    <cellStyle name="Comma" xfId="1" builtinId="3"/>
    <cellStyle name="Comma 2" xfId="14"/>
    <cellStyle name="Comma 3" xfId="28"/>
    <cellStyle name="Currency" xfId="2" builtinId="4"/>
    <cellStyle name="Currency 2" xfId="15"/>
    <cellStyle name="Currency No Comma" xfId="16"/>
    <cellStyle name="Hyperlink" xfId="27" builtinId="8"/>
    <cellStyle name="Input" xfId="3" builtinId="20" customBuiltin="1"/>
    <cellStyle name="MCP" xfId="17"/>
    <cellStyle name="noninput" xfId="18"/>
    <cellStyle name="Normal" xfId="0" builtinId="0" customBuiltin="1"/>
    <cellStyle name="Normal 176" xfId="29"/>
    <cellStyle name="Normal 2" xfId="9"/>
    <cellStyle name="Normal 2 2" xfId="13"/>
    <cellStyle name="Normal 3" xfId="10"/>
    <cellStyle name="Normal 3 2" xfId="26"/>
    <cellStyle name="Normal 5" xfId="12"/>
    <cellStyle name="Normal_DRR AC Study - Utah Valley - 53 MW 90 CF (2.28.2005)" xfId="4"/>
    <cellStyle name="Normal_INF_06_03_07" xfId="25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4"/>
    <cellStyle name="Password" xfId="19"/>
    <cellStyle name="Percent" xfId="8" builtinId="5"/>
    <cellStyle name="Percent 2" xfId="23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18\349%20-%20UT%20Compliance%202018Q3%20-%20UT%20-%202018%20Dec\sch%2038%20filing%20package\4_Appendix%20B.1%20-%20UT%202018.Q3%20-%20AC%20Study%20NON-CONF%20Therm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0\026%20-%20Electron%20-%20UT%20-%202020%20Apr\DR%202020%2008%2013\Elektron%20Solar%20May%202020\026%20-%20Electro%20Solar%20-%201a%20-%20GRID%20AC%20Study%20CONF%20_2020%2004%2027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0\026%20-%20Electron%20-%20UT%20-%202020%20Apr\DR%202020%2008%2013\Elektron%20Solar%20May%202020\026%20-%20Electro%20Solar%20-%201b%20-%20GRID%20AC%20Study%20CONF%20_2020%2004%202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19\064%20-%20IRP19%20Update%20-%20ST%20-%202019%20Oct\Scenarios\4_Appendix%20B.3%20-%20UT%202019.Q3%20-%20AC%20Study%20NON-CONF%20Wind%2060pctPTC_DeferUT_CP_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45%20-%20UT%20Compliance%20Filing%202016.Q4%20-%202017%20Feb\Scenario\45%20-%20UT%202016.Q4%20-%201---%20Avoided%20Cost%20Study%20_2017%2003%2009%20(GOLD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7%20Apr%20-%20Sch%2037%20Update\Sent%20Out\Public%20Workpapers\17-035-T07%20RMP%20Wkpr%20-%20Avoided%20Cost%20Study-Solar%20T%2005-30-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3%20May%20-%20Sch%2037%20Update\Scenario\Preliminary%20and%20Draft%20Versions\UT%20Sch%2037%202013%20-%202a%20-%20L&amp;R%20%20Study%20_2013%2005%202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regon\OR%20AC%202016%20Jan%20-%20Sch%2037\Scenario\OR%20AC%20Sch%2037%20-%20AC%20%20Study_s1_Update_(OFPC15012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1"/>
      <sheetName val="Table 1"/>
      <sheetName val="Table 2"/>
      <sheetName val="Table 4"/>
      <sheetName val="Table 5"/>
      <sheetName val="Table 3 TransCost D2 "/>
      <sheetName val="Table 3 UT Wind 2030"/>
      <sheetName val="Table 3 DJ Wind 2030"/>
      <sheetName val="Table 3 ID Wind 2030"/>
      <sheetName val="Table 3 ID Wind 2033"/>
      <sheetName val="Table 3 UT Wind 2036"/>
      <sheetName val="Table 3 WW Wind 2035"/>
      <sheetName val="Table 3 YK Wind 2035"/>
      <sheetName val="Table 3 OR Wind 2035"/>
      <sheetName val="Table 3 YK Solar 2030"/>
      <sheetName val="Table 3 YK Solar 2032"/>
      <sheetName val="Table 3 YK Solar 2033"/>
      <sheetName val="Table 3 UT Solar 2033 ST"/>
      <sheetName val="Table 3 UT Solar 2035 ST"/>
      <sheetName val="Table 3 UT Solar 2035 FT"/>
      <sheetName val="Table 3 OR Solar 2030"/>
      <sheetName val="Table 3 OR Solar 2031"/>
      <sheetName val="Table 3 OR Solar 2032"/>
      <sheetName val="Table 3 OR Solar 2033"/>
      <sheetName val="Table 3 EV2020 Wind_2020"/>
      <sheetName val="Table 3 EV2020 Wind_2021"/>
    </sheetNames>
    <sheetDataSet>
      <sheetData sheetId="0" refreshError="1"/>
      <sheetData sheetId="1">
        <row r="13">
          <cell r="B13">
            <v>2019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RenewContract$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>
        <row r="42">
          <cell r="I42" t="str">
            <v>QF - 529 - UT - Solar</v>
          </cell>
        </row>
      </sheetData>
      <sheetData sheetId="2"/>
      <sheetData sheetId="3">
        <row r="4">
          <cell r="B4" t="str">
            <v>Year</v>
          </cell>
          <cell r="C4" t="str">
            <v>Annual</v>
          </cell>
          <cell r="D4" t="str">
            <v>Jan</v>
          </cell>
          <cell r="E4" t="str">
            <v>Feb</v>
          </cell>
          <cell r="F4" t="str">
            <v>Mar</v>
          </cell>
          <cell r="G4" t="str">
            <v>Apr</v>
          </cell>
          <cell r="H4" t="str">
            <v>May</v>
          </cell>
          <cell r="I4" t="str">
            <v>Jun</v>
          </cell>
          <cell r="J4" t="str">
            <v>Jul</v>
          </cell>
          <cell r="K4" t="str">
            <v>Aug</v>
          </cell>
          <cell r="L4" t="str">
            <v>Sep</v>
          </cell>
          <cell r="M4" t="str">
            <v>Oct</v>
          </cell>
          <cell r="N4" t="str">
            <v>Nov</v>
          </cell>
          <cell r="O4" t="str">
            <v>Dec</v>
          </cell>
        </row>
        <row r="7">
          <cell r="B7">
            <v>2022</v>
          </cell>
          <cell r="C7">
            <v>13.816527489450998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13.816527489453073</v>
          </cell>
        </row>
        <row r="8">
          <cell r="B8">
            <v>2023</v>
          </cell>
          <cell r="C8">
            <v>14.985425593154607</v>
          </cell>
          <cell r="D8">
            <v>13.590448228998147</v>
          </cell>
          <cell r="E8">
            <v>12.897063381171579</v>
          </cell>
          <cell r="F8">
            <v>10.622591232049766</v>
          </cell>
          <cell r="G8">
            <v>9.4933224736298225</v>
          </cell>
          <cell r="H8">
            <v>11.702566762247413</v>
          </cell>
          <cell r="I8">
            <v>13.406585272202117</v>
          </cell>
          <cell r="J8">
            <v>23.633181874117593</v>
          </cell>
          <cell r="K8">
            <v>21.512599503104433</v>
          </cell>
          <cell r="L8">
            <v>16.002545830644006</v>
          </cell>
          <cell r="M8">
            <v>12.924642084912312</v>
          </cell>
          <cell r="N8">
            <v>12.879883438001464</v>
          </cell>
          <cell r="O8">
            <v>14.172745576703958</v>
          </cell>
        </row>
        <row r="9">
          <cell r="B9">
            <v>2024</v>
          </cell>
          <cell r="C9">
            <v>3.671877147255282</v>
          </cell>
          <cell r="D9">
            <v>3.5912005453861813</v>
          </cell>
          <cell r="E9">
            <v>0.87769953969528702</v>
          </cell>
          <cell r="F9">
            <v>-1.8621502311351668</v>
          </cell>
          <cell r="G9">
            <v>-1.1970874276762138</v>
          </cell>
          <cell r="H9">
            <v>2.6343154776288555</v>
          </cell>
          <cell r="I9">
            <v>3.576330793479042</v>
          </cell>
          <cell r="J9">
            <v>10.370693134343961</v>
          </cell>
          <cell r="K9">
            <v>8.9362988271234993</v>
          </cell>
          <cell r="L9">
            <v>4.398172200259749</v>
          </cell>
          <cell r="M9">
            <v>1.5472936894085503</v>
          </cell>
          <cell r="N9">
            <v>2.0994727616763504</v>
          </cell>
          <cell r="O9">
            <v>2.5784588472361536</v>
          </cell>
        </row>
        <row r="10">
          <cell r="B10">
            <v>2025</v>
          </cell>
          <cell r="C10">
            <v>3.8699489947400405</v>
          </cell>
          <cell r="D10">
            <v>4.1704949244697929</v>
          </cell>
          <cell r="E10">
            <v>2.2924970270539688</v>
          </cell>
          <cell r="F10">
            <v>-2.2703395563681661</v>
          </cell>
          <cell r="G10">
            <v>-0.93456756384493145</v>
          </cell>
          <cell r="H10">
            <v>2.3856380763584393</v>
          </cell>
          <cell r="I10">
            <v>4.3545421673045768</v>
          </cell>
          <cell r="J10">
            <v>9.5445457026161833</v>
          </cell>
          <cell r="K10">
            <v>9.2632010304915671</v>
          </cell>
          <cell r="L10">
            <v>5.3579336815606338</v>
          </cell>
          <cell r="M10">
            <v>1.7994064119793691</v>
          </cell>
          <cell r="N10">
            <v>1.8422562906652191</v>
          </cell>
          <cell r="O10">
            <v>2.6043871554933857</v>
          </cell>
        </row>
        <row r="11">
          <cell r="B11">
            <v>2026</v>
          </cell>
          <cell r="C11">
            <v>4.4914183105462175</v>
          </cell>
          <cell r="D11">
            <v>4.0137973377592058</v>
          </cell>
          <cell r="E11">
            <v>2.2618310049357189</v>
          </cell>
          <cell r="F11">
            <v>-1.9070085343880627</v>
          </cell>
          <cell r="G11">
            <v>-0.48881613099567461</v>
          </cell>
          <cell r="H11">
            <v>2.3560613108494715</v>
          </cell>
          <cell r="I11">
            <v>5.1540170797919922</v>
          </cell>
          <cell r="J11">
            <v>11.138835238667967</v>
          </cell>
          <cell r="K11">
            <v>10.525349598296758</v>
          </cell>
          <cell r="L11">
            <v>4.9014805153594567</v>
          </cell>
          <cell r="M11">
            <v>2.7830168384751066</v>
          </cell>
          <cell r="N11">
            <v>3.6864834414850125</v>
          </cell>
          <cell r="O11">
            <v>2.7170228029165688</v>
          </cell>
        </row>
        <row r="12">
          <cell r="B12">
            <v>2027</v>
          </cell>
          <cell r="C12">
            <v>5.4441352539762082</v>
          </cell>
          <cell r="D12">
            <v>4.6973329223646063</v>
          </cell>
          <cell r="E12">
            <v>2.6100135169591283</v>
          </cell>
          <cell r="F12">
            <v>-1.5619026464829744</v>
          </cell>
          <cell r="G12">
            <v>-0.19285421562121752</v>
          </cell>
          <cell r="H12">
            <v>3.8877935747878176</v>
          </cell>
          <cell r="I12">
            <v>5.3530433497621717</v>
          </cell>
          <cell r="J12">
            <v>13.640208148967661</v>
          </cell>
          <cell r="K12">
            <v>11.960944165766724</v>
          </cell>
          <cell r="L12">
            <v>5.7700505288891328</v>
          </cell>
          <cell r="M12">
            <v>4.0660617033597442</v>
          </cell>
          <cell r="N12">
            <v>3.5285771231890077</v>
          </cell>
          <cell r="O12">
            <v>2.8883622133597089</v>
          </cell>
        </row>
        <row r="13">
          <cell r="B13">
            <v>2028</v>
          </cell>
          <cell r="C13">
            <v>8.0581019600445085</v>
          </cell>
          <cell r="D13">
            <v>6.6604581550644051</v>
          </cell>
          <cell r="E13">
            <v>4.6245336041458467</v>
          </cell>
          <cell r="F13">
            <v>1.704476481376938</v>
          </cell>
          <cell r="G13">
            <v>1.5447067284238525</v>
          </cell>
          <cell r="H13">
            <v>5.3934092077760676</v>
          </cell>
          <cell r="I13">
            <v>7.8003077023461023</v>
          </cell>
          <cell r="J13">
            <v>18.180369829819</v>
          </cell>
          <cell r="K13">
            <v>16.521270105228449</v>
          </cell>
          <cell r="L13">
            <v>7.8682887805352424</v>
          </cell>
          <cell r="M13">
            <v>5.4903404475409037</v>
          </cell>
          <cell r="N13">
            <v>5.0158297337177613</v>
          </cell>
          <cell r="O13">
            <v>4.8877593311200638</v>
          </cell>
        </row>
        <row r="14">
          <cell r="B14">
            <v>2029</v>
          </cell>
          <cell r="C14">
            <v>9.1721043222078897</v>
          </cell>
          <cell r="D14">
            <v>6.0921235341552462</v>
          </cell>
          <cell r="E14">
            <v>5.4772034465178594</v>
          </cell>
          <cell r="F14">
            <v>2.4633683846476844</v>
          </cell>
          <cell r="G14">
            <v>3.3023575779515926</v>
          </cell>
          <cell r="H14">
            <v>4.5587813938023691</v>
          </cell>
          <cell r="I14">
            <v>7.8056061929186251</v>
          </cell>
          <cell r="J14">
            <v>21.126111276146183</v>
          </cell>
          <cell r="K14">
            <v>20.469084369339321</v>
          </cell>
          <cell r="L14">
            <v>8.5777250040001238</v>
          </cell>
          <cell r="M14">
            <v>6.7867717917695494</v>
          </cell>
          <cell r="N14">
            <v>5.2326041044362173</v>
          </cell>
          <cell r="O14">
            <v>3.6924710271899901</v>
          </cell>
        </row>
        <row r="15">
          <cell r="B15">
            <v>2030</v>
          </cell>
          <cell r="C15">
            <v>6.2487042582876615</v>
          </cell>
          <cell r="D15">
            <v>3.3796544285354648</v>
          </cell>
          <cell r="E15">
            <v>1.7616246371695696</v>
          </cell>
          <cell r="F15">
            <v>1.018329065951731</v>
          </cell>
          <cell r="G15">
            <v>2.4977140721000617</v>
          </cell>
          <cell r="H15">
            <v>1.5877440458512329</v>
          </cell>
          <cell r="I15">
            <v>5.3095711306636941</v>
          </cell>
          <cell r="J15">
            <v>16.397887893803397</v>
          </cell>
          <cell r="K15">
            <v>15.240197226918506</v>
          </cell>
          <cell r="L15">
            <v>5.9207115637712642</v>
          </cell>
          <cell r="M15">
            <v>4.4542258452516235</v>
          </cell>
          <cell r="N15">
            <v>1.965235769494873</v>
          </cell>
          <cell r="O15">
            <v>3.4193623269977484</v>
          </cell>
        </row>
        <row r="16">
          <cell r="B16">
            <v>2031</v>
          </cell>
          <cell r="C16">
            <v>8.1048528598521941</v>
          </cell>
          <cell r="D16">
            <v>5.8632598584785214</v>
          </cell>
          <cell r="E16">
            <v>4.2624329823141434</v>
          </cell>
          <cell r="F16">
            <v>3.2299201863128282</v>
          </cell>
          <cell r="G16">
            <v>4.662682643338889</v>
          </cell>
          <cell r="H16">
            <v>3.7447303840911066</v>
          </cell>
          <cell r="I16">
            <v>6.8899464275587876</v>
          </cell>
          <cell r="J16">
            <v>18.233221052194427</v>
          </cell>
          <cell r="K16">
            <v>16.540290314280817</v>
          </cell>
          <cell r="L16">
            <v>8.4687147753411551</v>
          </cell>
          <cell r="M16">
            <v>5.421613670064021</v>
          </cell>
          <cell r="N16">
            <v>3.9401430126051427</v>
          </cell>
          <cell r="O16">
            <v>3.5907039701972625</v>
          </cell>
        </row>
        <row r="17">
          <cell r="B17">
            <v>2032</v>
          </cell>
          <cell r="C17">
            <v>10.403175435326649</v>
          </cell>
          <cell r="D17">
            <v>6.8857987894210861</v>
          </cell>
          <cell r="E17">
            <v>5.6764960184431432</v>
          </cell>
          <cell r="F17">
            <v>5.2872162884546903</v>
          </cell>
          <cell r="G17">
            <v>6.367019066230819</v>
          </cell>
          <cell r="H17">
            <v>3.7870317984633823</v>
          </cell>
          <cell r="I17">
            <v>9.2317323082386462</v>
          </cell>
          <cell r="J17">
            <v>21.794877848398936</v>
          </cell>
          <cell r="K17">
            <v>20.31208809138684</v>
          </cell>
          <cell r="L17">
            <v>11.078306073996609</v>
          </cell>
          <cell r="M17">
            <v>9.2329787533687639</v>
          </cell>
          <cell r="N17">
            <v>6.7898378297665856</v>
          </cell>
          <cell r="O17">
            <v>3.9649221127342673</v>
          </cell>
        </row>
        <row r="18">
          <cell r="B18">
            <v>2033</v>
          </cell>
          <cell r="C18">
            <v>10.556650430999779</v>
          </cell>
          <cell r="D18">
            <v>6.5913871736832128</v>
          </cell>
          <cell r="E18">
            <v>5.1296242016117164</v>
          </cell>
          <cell r="F18">
            <v>5.8681591947098042</v>
          </cell>
          <cell r="G18">
            <v>5.7096560661011688</v>
          </cell>
          <cell r="H18">
            <v>3.2443781951857287</v>
          </cell>
          <cell r="I18">
            <v>9.8131944208441588</v>
          </cell>
          <cell r="J18">
            <v>21.539192884422899</v>
          </cell>
          <cell r="K18">
            <v>21.666545446068671</v>
          </cell>
          <cell r="L18">
            <v>10.164888240364334</v>
          </cell>
          <cell r="M18">
            <v>10.005945404762363</v>
          </cell>
          <cell r="N18">
            <v>7.1498318885230896</v>
          </cell>
          <cell r="O18">
            <v>6.3333660903353124</v>
          </cell>
        </row>
        <row r="19">
          <cell r="B19">
            <v>2034</v>
          </cell>
          <cell r="C19">
            <v>11.052742981847251</v>
          </cell>
          <cell r="D19">
            <v>7.5603314431117878</v>
          </cell>
          <cell r="E19">
            <v>7.6855780151542419</v>
          </cell>
          <cell r="F19">
            <v>6.2758323485372065</v>
          </cell>
          <cell r="G19">
            <v>5.9064592706846684</v>
          </cell>
          <cell r="H19">
            <v>3.209362962720157</v>
          </cell>
          <cell r="I19">
            <v>10.536551586398911</v>
          </cell>
          <cell r="J19">
            <v>23.698569185523503</v>
          </cell>
          <cell r="K19">
            <v>22.160123125708431</v>
          </cell>
          <cell r="L19">
            <v>11.809428526355866</v>
          </cell>
          <cell r="M19">
            <v>5.3172753881999757</v>
          </cell>
          <cell r="N19">
            <v>8.4904921554218706</v>
          </cell>
          <cell r="O19">
            <v>6.460869766025219</v>
          </cell>
        </row>
        <row r="20">
          <cell r="B20">
            <v>2035</v>
          </cell>
          <cell r="C20">
            <v>11.697872000645885</v>
          </cell>
          <cell r="D20">
            <v>9.0344155076883084</v>
          </cell>
          <cell r="E20">
            <v>9.398226694369459</v>
          </cell>
          <cell r="F20">
            <v>6.8494185926936737</v>
          </cell>
          <cell r="G20">
            <v>5.0835463628758752</v>
          </cell>
          <cell r="H20">
            <v>4.1871118865726356</v>
          </cell>
          <cell r="I20">
            <v>10.572424537441009</v>
          </cell>
          <cell r="J20">
            <v>23.75551998293653</v>
          </cell>
          <cell r="K20">
            <v>22.423430252767215</v>
          </cell>
          <cell r="L20">
            <v>12.317622224577947</v>
          </cell>
          <cell r="M20">
            <v>9.5572726356204249</v>
          </cell>
          <cell r="N20">
            <v>7.4007333571130562</v>
          </cell>
          <cell r="O20">
            <v>7.5863663214958761</v>
          </cell>
        </row>
        <row r="21">
          <cell r="B21">
            <v>2036</v>
          </cell>
          <cell r="C21">
            <v>13.364712757398692</v>
          </cell>
          <cell r="D21">
            <v>10.726120864757901</v>
          </cell>
          <cell r="E21">
            <v>9.6882981104576036</v>
          </cell>
          <cell r="F21">
            <v>7.0622504966928039</v>
          </cell>
          <cell r="G21">
            <v>5.7665718449994214</v>
          </cell>
          <cell r="H21">
            <v>5.2332224320731235</v>
          </cell>
          <cell r="I21">
            <v>13.546562735029271</v>
          </cell>
          <cell r="J21">
            <v>26.272640892178543</v>
          </cell>
          <cell r="K21">
            <v>23.38471118773273</v>
          </cell>
          <cell r="L21">
            <v>13.950470755849324</v>
          </cell>
          <cell r="M21">
            <v>9.2795989822204596</v>
          </cell>
          <cell r="N21">
            <v>15.491489133060963</v>
          </cell>
          <cell r="O21">
            <v>10.040945822766238</v>
          </cell>
        </row>
        <row r="22">
          <cell r="B22">
            <v>2037</v>
          </cell>
          <cell r="C22">
            <v>12.34457727346174</v>
          </cell>
          <cell r="D22">
            <v>9.5855350433743798</v>
          </cell>
          <cell r="E22">
            <v>8.919883014247592</v>
          </cell>
          <cell r="F22">
            <v>8.8315475799023524</v>
          </cell>
          <cell r="G22">
            <v>7.160845819934508</v>
          </cell>
          <cell r="H22">
            <v>4.2197562801651252</v>
          </cell>
          <cell r="I22">
            <v>11.045227780351519</v>
          </cell>
          <cell r="J22">
            <v>24.941994881677559</v>
          </cell>
          <cell r="K22">
            <v>22.574555641930775</v>
          </cell>
          <cell r="L22">
            <v>9.9394413806764756</v>
          </cell>
          <cell r="M22">
            <v>10.882953623518112</v>
          </cell>
          <cell r="N22">
            <v>11.068997735318867</v>
          </cell>
          <cell r="O22">
            <v>7.9657291303423543</v>
          </cell>
        </row>
        <row r="23">
          <cell r="B23">
            <v>2038</v>
          </cell>
          <cell r="C23">
            <v>12.802262206674165</v>
          </cell>
          <cell r="D23">
            <v>12.249360225840805</v>
          </cell>
          <cell r="E23">
            <v>9.6119644996383968</v>
          </cell>
          <cell r="F23">
            <v>9.5677722801246023</v>
          </cell>
          <cell r="G23">
            <v>6.9658144189953317</v>
          </cell>
          <cell r="H23">
            <v>4.5960009942073148</v>
          </cell>
          <cell r="I23">
            <v>11.321685421157058</v>
          </cell>
          <cell r="J23">
            <v>24.731384181968849</v>
          </cell>
          <cell r="K23">
            <v>22.94657290114414</v>
          </cell>
          <cell r="L23">
            <v>8.6687484456815014</v>
          </cell>
          <cell r="M23">
            <v>10.521835215598667</v>
          </cell>
          <cell r="N23">
            <v>12.533311366427261</v>
          </cell>
          <cell r="O23">
            <v>15.289876817411365</v>
          </cell>
        </row>
        <row r="24">
          <cell r="B24">
            <v>2039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</sheetData>
      <sheetData sheetId="4"/>
      <sheetData sheetId="5"/>
      <sheetData sheetId="6"/>
      <sheetData sheetId="7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2022-2031</v>
          </cell>
          <cell r="F3">
            <v>44562</v>
          </cell>
          <cell r="G3">
            <v>44593</v>
          </cell>
          <cell r="H3">
            <v>44621</v>
          </cell>
          <cell r="I3">
            <v>44652</v>
          </cell>
          <cell r="J3">
            <v>44682</v>
          </cell>
          <cell r="K3">
            <v>44713</v>
          </cell>
          <cell r="L3">
            <v>44743</v>
          </cell>
          <cell r="M3">
            <v>44774</v>
          </cell>
          <cell r="N3">
            <v>44805</v>
          </cell>
          <cell r="O3">
            <v>44835</v>
          </cell>
          <cell r="P3">
            <v>44866</v>
          </cell>
          <cell r="Q3">
            <v>44896</v>
          </cell>
          <cell r="R3">
            <v>2023</v>
          </cell>
          <cell r="S3">
            <v>44927</v>
          </cell>
          <cell r="T3">
            <v>44958</v>
          </cell>
          <cell r="U3">
            <v>44986</v>
          </cell>
          <cell r="V3">
            <v>45017</v>
          </cell>
          <cell r="W3">
            <v>45047</v>
          </cell>
          <cell r="X3">
            <v>45078</v>
          </cell>
          <cell r="Y3">
            <v>45108</v>
          </cell>
          <cell r="Z3">
            <v>45139</v>
          </cell>
          <cell r="AA3">
            <v>45170</v>
          </cell>
          <cell r="AB3">
            <v>45200</v>
          </cell>
          <cell r="AC3">
            <v>45231</v>
          </cell>
          <cell r="AD3">
            <v>45261</v>
          </cell>
          <cell r="AE3">
            <v>2024</v>
          </cell>
          <cell r="AF3">
            <v>45292</v>
          </cell>
          <cell r="AG3">
            <v>45323</v>
          </cell>
          <cell r="AH3">
            <v>45352</v>
          </cell>
          <cell r="AI3">
            <v>45383</v>
          </cell>
          <cell r="AJ3">
            <v>45413</v>
          </cell>
          <cell r="AK3">
            <v>45444</v>
          </cell>
          <cell r="AL3">
            <v>45474</v>
          </cell>
          <cell r="AM3">
            <v>45505</v>
          </cell>
          <cell r="AN3">
            <v>45536</v>
          </cell>
          <cell r="AO3">
            <v>45566</v>
          </cell>
          <cell r="AP3">
            <v>45597</v>
          </cell>
          <cell r="AQ3">
            <v>45627</v>
          </cell>
          <cell r="AR3">
            <v>2025</v>
          </cell>
          <cell r="AS3">
            <v>45658</v>
          </cell>
          <cell r="AT3">
            <v>45689</v>
          </cell>
          <cell r="AU3">
            <v>45717</v>
          </cell>
          <cell r="AV3">
            <v>45748</v>
          </cell>
          <cell r="AW3">
            <v>45778</v>
          </cell>
          <cell r="AX3">
            <v>45809</v>
          </cell>
          <cell r="AY3">
            <v>45839</v>
          </cell>
          <cell r="AZ3">
            <v>45870</v>
          </cell>
          <cell r="BA3">
            <v>45901</v>
          </cell>
          <cell r="BB3">
            <v>45931</v>
          </cell>
          <cell r="BC3">
            <v>45962</v>
          </cell>
          <cell r="BD3">
            <v>45992</v>
          </cell>
          <cell r="BE3">
            <v>2026</v>
          </cell>
          <cell r="BF3">
            <v>46023</v>
          </cell>
          <cell r="BG3">
            <v>46054</v>
          </cell>
          <cell r="BH3">
            <v>46082</v>
          </cell>
          <cell r="BI3">
            <v>46113</v>
          </cell>
          <cell r="BJ3">
            <v>46143</v>
          </cell>
          <cell r="BK3">
            <v>46174</v>
          </cell>
          <cell r="BL3">
            <v>46204</v>
          </cell>
          <cell r="BM3">
            <v>46235</v>
          </cell>
          <cell r="BN3">
            <v>46266</v>
          </cell>
          <cell r="BO3">
            <v>46296</v>
          </cell>
          <cell r="BP3">
            <v>46327</v>
          </cell>
          <cell r="BQ3">
            <v>46357</v>
          </cell>
          <cell r="BR3">
            <v>2027</v>
          </cell>
          <cell r="BS3">
            <v>46388</v>
          </cell>
          <cell r="BT3">
            <v>46419</v>
          </cell>
          <cell r="BU3">
            <v>46447</v>
          </cell>
          <cell r="BV3">
            <v>46478</v>
          </cell>
          <cell r="BW3">
            <v>46508</v>
          </cell>
          <cell r="BX3">
            <v>46539</v>
          </cell>
          <cell r="BY3">
            <v>46569</v>
          </cell>
          <cell r="BZ3">
            <v>46600</v>
          </cell>
          <cell r="CA3">
            <v>46631</v>
          </cell>
          <cell r="CB3">
            <v>46661</v>
          </cell>
          <cell r="CC3">
            <v>46692</v>
          </cell>
          <cell r="CD3">
            <v>46722</v>
          </cell>
          <cell r="CE3">
            <v>2028</v>
          </cell>
          <cell r="CF3">
            <v>46753</v>
          </cell>
          <cell r="CG3">
            <v>46784</v>
          </cell>
          <cell r="CH3">
            <v>46813</v>
          </cell>
          <cell r="CI3">
            <v>46844</v>
          </cell>
          <cell r="CJ3">
            <v>46874</v>
          </cell>
          <cell r="CK3">
            <v>46905</v>
          </cell>
          <cell r="CL3">
            <v>46935</v>
          </cell>
          <cell r="CM3">
            <v>46966</v>
          </cell>
          <cell r="CN3">
            <v>46997</v>
          </cell>
          <cell r="CO3">
            <v>47027</v>
          </cell>
          <cell r="CP3">
            <v>47058</v>
          </cell>
          <cell r="CQ3">
            <v>47088</v>
          </cell>
          <cell r="CR3">
            <v>2029</v>
          </cell>
          <cell r="CS3">
            <v>47119</v>
          </cell>
          <cell r="CT3">
            <v>47150</v>
          </cell>
          <cell r="CU3">
            <v>47178</v>
          </cell>
          <cell r="CV3">
            <v>47209</v>
          </cell>
          <cell r="CW3">
            <v>47239</v>
          </cell>
          <cell r="CX3">
            <v>47270</v>
          </cell>
          <cell r="CY3">
            <v>47300</v>
          </cell>
          <cell r="CZ3">
            <v>47331</v>
          </cell>
          <cell r="DA3">
            <v>47362</v>
          </cell>
          <cell r="DB3">
            <v>47392</v>
          </cell>
          <cell r="DC3">
            <v>47423</v>
          </cell>
          <cell r="DD3">
            <v>47453</v>
          </cell>
          <cell r="DE3">
            <v>2030</v>
          </cell>
          <cell r="DF3">
            <v>47484</v>
          </cell>
          <cell r="DG3">
            <v>47515</v>
          </cell>
          <cell r="DH3">
            <v>47543</v>
          </cell>
          <cell r="DI3">
            <v>47574</v>
          </cell>
          <cell r="DJ3">
            <v>47604</v>
          </cell>
          <cell r="DK3">
            <v>47635</v>
          </cell>
          <cell r="DL3">
            <v>47665</v>
          </cell>
          <cell r="DM3">
            <v>47696</v>
          </cell>
          <cell r="DN3">
            <v>47727</v>
          </cell>
          <cell r="DO3">
            <v>47757</v>
          </cell>
          <cell r="DP3">
            <v>47788</v>
          </cell>
          <cell r="DQ3">
            <v>47818</v>
          </cell>
          <cell r="DR3">
            <v>2031</v>
          </cell>
          <cell r="DS3">
            <v>47849</v>
          </cell>
          <cell r="DT3">
            <v>47880</v>
          </cell>
          <cell r="DU3">
            <v>47908</v>
          </cell>
          <cell r="DV3">
            <v>47939</v>
          </cell>
          <cell r="DW3">
            <v>47969</v>
          </cell>
          <cell r="DX3">
            <v>48000</v>
          </cell>
          <cell r="DY3">
            <v>48030</v>
          </cell>
          <cell r="DZ3">
            <v>48061</v>
          </cell>
          <cell r="EA3">
            <v>48092</v>
          </cell>
          <cell r="EB3">
            <v>48122</v>
          </cell>
          <cell r="EC3">
            <v>48153</v>
          </cell>
          <cell r="ED3">
            <v>48183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27900.500000007451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6263.7999999998137</v>
          </cell>
          <cell r="X32">
            <v>2880.5</v>
          </cell>
          <cell r="Y32">
            <v>10067</v>
          </cell>
          <cell r="Z32">
            <v>8472</v>
          </cell>
          <cell r="AA32">
            <v>217.20000000018626</v>
          </cell>
          <cell r="AB32">
            <v>0</v>
          </cell>
          <cell r="AC32">
            <v>0</v>
          </cell>
          <cell r="AD32">
            <v>0</v>
          </cell>
          <cell r="AE32">
            <v>16883.30000000447</v>
          </cell>
          <cell r="AF32">
            <v>0</v>
          </cell>
          <cell r="AG32">
            <v>0</v>
          </cell>
          <cell r="AH32">
            <v>350</v>
          </cell>
          <cell r="AI32">
            <v>0</v>
          </cell>
          <cell r="AJ32">
            <v>11731.200000000186</v>
          </cell>
          <cell r="AK32">
            <v>2956.2999999998137</v>
          </cell>
          <cell r="AL32">
            <v>-194</v>
          </cell>
          <cell r="AM32">
            <v>2220</v>
          </cell>
          <cell r="AN32">
            <v>-249.20000000018626</v>
          </cell>
          <cell r="AO32">
            <v>0</v>
          </cell>
          <cell r="AP32">
            <v>69</v>
          </cell>
          <cell r="AQ32">
            <v>0</v>
          </cell>
          <cell r="AR32">
            <v>35252.90000000596</v>
          </cell>
          <cell r="AS32">
            <v>0</v>
          </cell>
          <cell r="AT32">
            <v>-1587.4000000003725</v>
          </cell>
          <cell r="AU32">
            <v>-271.70000000018626</v>
          </cell>
          <cell r="AV32">
            <v>1180.1999999999534</v>
          </cell>
          <cell r="AW32">
            <v>10416.799999999814</v>
          </cell>
          <cell r="AX32">
            <v>5081.2000000001863</v>
          </cell>
          <cell r="AY32">
            <v>12923</v>
          </cell>
          <cell r="AZ32">
            <v>5388</v>
          </cell>
          <cell r="BA32">
            <v>2374.2999999998137</v>
          </cell>
          <cell r="BB32">
            <v>0</v>
          </cell>
          <cell r="BC32">
            <v>0</v>
          </cell>
          <cell r="BD32">
            <v>-251.5</v>
          </cell>
          <cell r="BE32">
            <v>32494.89999999851</v>
          </cell>
          <cell r="BF32">
            <v>0</v>
          </cell>
          <cell r="BG32">
            <v>-1548</v>
          </cell>
          <cell r="BH32">
            <v>514.5</v>
          </cell>
          <cell r="BI32">
            <v>848.5</v>
          </cell>
          <cell r="BJ32">
            <v>12719.299999999814</v>
          </cell>
          <cell r="BK32">
            <v>4098.5</v>
          </cell>
          <cell r="BL32">
            <v>8942.5</v>
          </cell>
          <cell r="BM32">
            <v>4572</v>
          </cell>
          <cell r="BN32">
            <v>2382.5999999996275</v>
          </cell>
          <cell r="BO32">
            <v>-151</v>
          </cell>
          <cell r="BP32">
            <v>116</v>
          </cell>
          <cell r="BQ32">
            <v>0</v>
          </cell>
          <cell r="BR32">
            <v>25577.90000000596</v>
          </cell>
          <cell r="BS32">
            <v>0</v>
          </cell>
          <cell r="BT32">
            <v>-223</v>
          </cell>
          <cell r="BU32">
            <v>-276</v>
          </cell>
          <cell r="BV32">
            <v>451.69999999995343</v>
          </cell>
          <cell r="BW32">
            <v>11252.200000000186</v>
          </cell>
          <cell r="BX32">
            <v>1103.2000000001863</v>
          </cell>
          <cell r="BY32">
            <v>4343</v>
          </cell>
          <cell r="BZ32">
            <v>5820</v>
          </cell>
          <cell r="CA32">
            <v>4099.7999999998137</v>
          </cell>
          <cell r="CB32">
            <v>-896</v>
          </cell>
          <cell r="CC32">
            <v>-97</v>
          </cell>
          <cell r="CD32">
            <v>0</v>
          </cell>
          <cell r="CE32">
            <v>63741.09999999404</v>
          </cell>
          <cell r="CF32">
            <v>26</v>
          </cell>
          <cell r="CG32">
            <v>334.70000000018626</v>
          </cell>
          <cell r="CH32">
            <v>4561.5</v>
          </cell>
          <cell r="CI32">
            <v>44.100000000093132</v>
          </cell>
          <cell r="CJ32">
            <v>8165</v>
          </cell>
          <cell r="CK32">
            <v>4690</v>
          </cell>
          <cell r="CL32">
            <v>14348</v>
          </cell>
          <cell r="CM32">
            <v>32323.5</v>
          </cell>
          <cell r="CN32">
            <v>922.29999999981374</v>
          </cell>
          <cell r="CO32">
            <v>-369</v>
          </cell>
          <cell r="CP32">
            <v>-256</v>
          </cell>
          <cell r="CQ32">
            <v>-1049</v>
          </cell>
          <cell r="CR32">
            <v>20825.29999999702</v>
          </cell>
          <cell r="CS32">
            <v>-778</v>
          </cell>
          <cell r="CT32">
            <v>2008.2000000001863</v>
          </cell>
          <cell r="CU32">
            <v>4051.2999999998137</v>
          </cell>
          <cell r="CV32">
            <v>923.4000000001397</v>
          </cell>
          <cell r="CW32">
            <v>6345</v>
          </cell>
          <cell r="CX32">
            <v>6605.2000000001863</v>
          </cell>
          <cell r="CY32">
            <v>12892</v>
          </cell>
          <cell r="CZ32">
            <v>4426</v>
          </cell>
          <cell r="DA32">
            <v>-3853.2999999998137</v>
          </cell>
          <cell r="DB32">
            <v>-134</v>
          </cell>
          <cell r="DC32">
            <v>-5644.5</v>
          </cell>
          <cell r="DD32">
            <v>-6016</v>
          </cell>
          <cell r="DE32">
            <v>23291.300000011921</v>
          </cell>
          <cell r="DF32">
            <v>620</v>
          </cell>
          <cell r="DG32">
            <v>330</v>
          </cell>
          <cell r="DH32">
            <v>818.70000000018626</v>
          </cell>
          <cell r="DI32">
            <v>346.5999999998603</v>
          </cell>
          <cell r="DJ32">
            <v>8937</v>
          </cell>
          <cell r="DK32">
            <v>2800</v>
          </cell>
          <cell r="DL32">
            <v>904</v>
          </cell>
          <cell r="DM32">
            <v>6361</v>
          </cell>
          <cell r="DN32">
            <v>2808</v>
          </cell>
          <cell r="DO32">
            <v>1489</v>
          </cell>
          <cell r="DP32">
            <v>-1584</v>
          </cell>
          <cell r="DQ32">
            <v>-539</v>
          </cell>
          <cell r="DR32">
            <v>28890.09999999404</v>
          </cell>
          <cell r="DS32">
            <v>-830</v>
          </cell>
          <cell r="DT32">
            <v>264</v>
          </cell>
          <cell r="DU32">
            <v>-2499.2999999998137</v>
          </cell>
          <cell r="DV32">
            <v>-794.29999999981374</v>
          </cell>
          <cell r="DW32">
            <v>22341.700000000186</v>
          </cell>
          <cell r="DX32">
            <v>2286</v>
          </cell>
          <cell r="DY32">
            <v>9996</v>
          </cell>
          <cell r="DZ32">
            <v>419</v>
          </cell>
          <cell r="EA32">
            <v>-1929</v>
          </cell>
          <cell r="EB32">
            <v>-833</v>
          </cell>
          <cell r="EC32">
            <v>1727</v>
          </cell>
          <cell r="ED32">
            <v>-1258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13061.200000000186</v>
          </cell>
          <cell r="R33">
            <v>100807.70000000298</v>
          </cell>
          <cell r="S33">
            <v>10106</v>
          </cell>
          <cell r="T33">
            <v>9293.7999999998137</v>
          </cell>
          <cell r="U33">
            <v>8563.7000000001863</v>
          </cell>
          <cell r="V33">
            <v>8404.3999999999069</v>
          </cell>
          <cell r="W33">
            <v>3261</v>
          </cell>
          <cell r="X33">
            <v>896.29999999981374</v>
          </cell>
          <cell r="Y33">
            <v>9147.5</v>
          </cell>
          <cell r="Z33">
            <v>0</v>
          </cell>
          <cell r="AA33">
            <v>3170.5</v>
          </cell>
          <cell r="AB33">
            <v>28443</v>
          </cell>
          <cell r="AC33">
            <v>9764</v>
          </cell>
          <cell r="AD33">
            <v>9757.5</v>
          </cell>
          <cell r="AE33">
            <v>14969</v>
          </cell>
          <cell r="AF33">
            <v>1349</v>
          </cell>
          <cell r="AG33">
            <v>698.5</v>
          </cell>
          <cell r="AH33">
            <v>6048</v>
          </cell>
          <cell r="AI33">
            <v>2755.5</v>
          </cell>
          <cell r="AJ33">
            <v>0</v>
          </cell>
          <cell r="AK33">
            <v>0</v>
          </cell>
          <cell r="AL33">
            <v>937</v>
          </cell>
          <cell r="AM33">
            <v>0</v>
          </cell>
          <cell r="AN33">
            <v>0</v>
          </cell>
          <cell r="AO33">
            <v>3659</v>
          </cell>
          <cell r="AP33">
            <v>969</v>
          </cell>
          <cell r="AQ33">
            <v>-1447</v>
          </cell>
          <cell r="AR33">
            <v>11602.79999999702</v>
          </cell>
          <cell r="AS33">
            <v>2637</v>
          </cell>
          <cell r="AT33">
            <v>1052</v>
          </cell>
          <cell r="AU33">
            <v>1634</v>
          </cell>
          <cell r="AV33">
            <v>6417.7999999998137</v>
          </cell>
          <cell r="AW33">
            <v>0</v>
          </cell>
          <cell r="AX33">
            <v>0</v>
          </cell>
          <cell r="AY33">
            <v>-1008</v>
          </cell>
          <cell r="AZ33">
            <v>0</v>
          </cell>
          <cell r="BA33">
            <v>0</v>
          </cell>
          <cell r="BB33">
            <v>271</v>
          </cell>
          <cell r="BC33">
            <v>387</v>
          </cell>
          <cell r="BD33">
            <v>212</v>
          </cell>
          <cell r="BE33">
            <v>16138.5</v>
          </cell>
          <cell r="BF33">
            <v>4022</v>
          </cell>
          <cell r="BG33">
            <v>1819</v>
          </cell>
          <cell r="BH33">
            <v>1794</v>
          </cell>
          <cell r="BI33">
            <v>2153</v>
          </cell>
          <cell r="BJ33">
            <v>0</v>
          </cell>
          <cell r="BK33">
            <v>0</v>
          </cell>
          <cell r="BL33">
            <v>-1162.5</v>
          </cell>
          <cell r="BM33">
            <v>2216</v>
          </cell>
          <cell r="BN33">
            <v>0</v>
          </cell>
          <cell r="BO33">
            <v>5101</v>
          </cell>
          <cell r="BP33">
            <v>553</v>
          </cell>
          <cell r="BQ33">
            <v>-357</v>
          </cell>
          <cell r="BR33">
            <v>8775</v>
          </cell>
          <cell r="BS33">
            <v>838</v>
          </cell>
          <cell r="BT33">
            <v>1246</v>
          </cell>
          <cell r="BU33">
            <v>1566</v>
          </cell>
          <cell r="BV33">
            <v>1873.5</v>
          </cell>
          <cell r="BW33">
            <v>0</v>
          </cell>
          <cell r="BX33">
            <v>0</v>
          </cell>
          <cell r="BY33">
            <v>-2039</v>
          </cell>
          <cell r="BZ33">
            <v>0</v>
          </cell>
          <cell r="CA33">
            <v>0</v>
          </cell>
          <cell r="CB33">
            <v>3451</v>
          </cell>
          <cell r="CC33">
            <v>1255</v>
          </cell>
          <cell r="CD33">
            <v>584.5</v>
          </cell>
          <cell r="CE33">
            <v>36308.5</v>
          </cell>
          <cell r="CF33">
            <v>8153</v>
          </cell>
          <cell r="CG33">
            <v>2412.5</v>
          </cell>
          <cell r="CH33">
            <v>-699</v>
          </cell>
          <cell r="CI33">
            <v>2423.5</v>
          </cell>
          <cell r="CJ33">
            <v>0</v>
          </cell>
          <cell r="CK33">
            <v>1275</v>
          </cell>
          <cell r="CL33">
            <v>6798.5</v>
          </cell>
          <cell r="CM33">
            <v>3533.5</v>
          </cell>
          <cell r="CN33">
            <v>-170.5</v>
          </cell>
          <cell r="CO33">
            <v>9606</v>
          </cell>
          <cell r="CP33">
            <v>2401</v>
          </cell>
          <cell r="CQ33">
            <v>575</v>
          </cell>
          <cell r="CR33">
            <v>70964.40000000596</v>
          </cell>
          <cell r="CS33">
            <v>4586</v>
          </cell>
          <cell r="CT33">
            <v>2071</v>
          </cell>
          <cell r="CU33">
            <v>3927.5</v>
          </cell>
          <cell r="CV33">
            <v>5641</v>
          </cell>
          <cell r="CW33">
            <v>947.40000000037253</v>
          </cell>
          <cell r="CX33">
            <v>1224.5</v>
          </cell>
          <cell r="CY33">
            <v>16298</v>
          </cell>
          <cell r="CZ33">
            <v>13503</v>
          </cell>
          <cell r="DA33">
            <v>6085</v>
          </cell>
          <cell r="DB33">
            <v>9053</v>
          </cell>
          <cell r="DC33">
            <v>7058</v>
          </cell>
          <cell r="DD33">
            <v>570</v>
          </cell>
          <cell r="DE33">
            <v>53971</v>
          </cell>
          <cell r="DF33">
            <v>4506</v>
          </cell>
          <cell r="DG33">
            <v>10397.5</v>
          </cell>
          <cell r="DH33">
            <v>8398</v>
          </cell>
          <cell r="DI33">
            <v>4179.5</v>
          </cell>
          <cell r="DJ33">
            <v>0</v>
          </cell>
          <cell r="DK33">
            <v>1966</v>
          </cell>
          <cell r="DL33">
            <v>16434</v>
          </cell>
          <cell r="DM33">
            <v>7824</v>
          </cell>
          <cell r="DN33">
            <v>-182</v>
          </cell>
          <cell r="DO33">
            <v>1292</v>
          </cell>
          <cell r="DP33">
            <v>242</v>
          </cell>
          <cell r="DQ33">
            <v>-1086</v>
          </cell>
          <cell r="DR33">
            <v>82858.5</v>
          </cell>
          <cell r="DS33">
            <v>4696</v>
          </cell>
          <cell r="DT33">
            <v>5896</v>
          </cell>
          <cell r="DU33">
            <v>6239</v>
          </cell>
          <cell r="DV33">
            <v>7417</v>
          </cell>
          <cell r="DW33">
            <v>0</v>
          </cell>
          <cell r="DX33">
            <v>15</v>
          </cell>
          <cell r="DY33">
            <v>14858</v>
          </cell>
          <cell r="DZ33">
            <v>26721</v>
          </cell>
          <cell r="EA33">
            <v>3609.5</v>
          </cell>
          <cell r="EB33">
            <v>6313</v>
          </cell>
          <cell r="EC33">
            <v>3942</v>
          </cell>
          <cell r="ED33">
            <v>3152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4865.4499999992549</v>
          </cell>
          <cell r="S34">
            <v>-74065</v>
          </cell>
          <cell r="T34">
            <v>149.39999999990687</v>
          </cell>
          <cell r="U34">
            <v>2681</v>
          </cell>
          <cell r="V34">
            <v>4944.7000000001863</v>
          </cell>
          <cell r="W34">
            <v>3543.6500000000233</v>
          </cell>
          <cell r="X34">
            <v>7466.7999999999302</v>
          </cell>
          <cell r="Y34">
            <v>44120.700000000186</v>
          </cell>
          <cell r="Z34">
            <v>12009</v>
          </cell>
          <cell r="AA34">
            <v>3550</v>
          </cell>
          <cell r="AB34">
            <v>465.20000000018626</v>
          </cell>
          <cell r="AC34">
            <v>0</v>
          </cell>
          <cell r="AD34">
            <v>0</v>
          </cell>
          <cell r="AE34">
            <v>57530.29999999702</v>
          </cell>
          <cell r="AF34">
            <v>418</v>
          </cell>
          <cell r="AG34">
            <v>-55</v>
          </cell>
          <cell r="AH34">
            <v>585.40000000037253</v>
          </cell>
          <cell r="AI34">
            <v>1986</v>
          </cell>
          <cell r="AJ34">
            <v>10398.700000000186</v>
          </cell>
          <cell r="AK34">
            <v>1794.2999999998137</v>
          </cell>
          <cell r="AL34">
            <v>27422</v>
          </cell>
          <cell r="AM34">
            <v>14828</v>
          </cell>
          <cell r="AN34">
            <v>229</v>
          </cell>
          <cell r="AO34">
            <v>1189.5</v>
          </cell>
          <cell r="AP34">
            <v>-506</v>
          </cell>
          <cell r="AQ34">
            <v>-759.60000000009313</v>
          </cell>
          <cell r="AR34">
            <v>32868.899999991059</v>
          </cell>
          <cell r="AS34">
            <v>107.19999999995343</v>
          </cell>
          <cell r="AT34">
            <v>-1571.5</v>
          </cell>
          <cell r="AU34">
            <v>860.29999999981374</v>
          </cell>
          <cell r="AV34">
            <v>2797</v>
          </cell>
          <cell r="AW34">
            <v>5564.2999999998137</v>
          </cell>
          <cell r="AX34">
            <v>1968.4000000003725</v>
          </cell>
          <cell r="AY34">
            <v>15799.5</v>
          </cell>
          <cell r="AZ34">
            <v>5575</v>
          </cell>
          <cell r="BA34">
            <v>2188</v>
          </cell>
          <cell r="BB34">
            <v>-686.20000000018626</v>
          </cell>
          <cell r="BC34">
            <v>345.79999999981374</v>
          </cell>
          <cell r="BD34">
            <v>-78.899999999906868</v>
          </cell>
          <cell r="BE34">
            <v>60511.09999999404</v>
          </cell>
          <cell r="BF34">
            <v>-407</v>
          </cell>
          <cell r="BG34">
            <v>-597</v>
          </cell>
          <cell r="BH34">
            <v>171.40000000037253</v>
          </cell>
          <cell r="BI34">
            <v>3362.2999999998137</v>
          </cell>
          <cell r="BJ34">
            <v>5578</v>
          </cell>
          <cell r="BK34">
            <v>2393</v>
          </cell>
          <cell r="BL34">
            <v>30675.5</v>
          </cell>
          <cell r="BM34">
            <v>17402.5</v>
          </cell>
          <cell r="BN34">
            <v>3201</v>
          </cell>
          <cell r="BO34">
            <v>-1145.5</v>
          </cell>
          <cell r="BP34">
            <v>-81.200000000186265</v>
          </cell>
          <cell r="BQ34">
            <v>-41.900000000139698</v>
          </cell>
          <cell r="BR34">
            <v>103671.5</v>
          </cell>
          <cell r="BS34">
            <v>-465.39999999990687</v>
          </cell>
          <cell r="BT34">
            <v>-308</v>
          </cell>
          <cell r="BU34">
            <v>-318.20000000018626</v>
          </cell>
          <cell r="BV34">
            <v>-342.79999999981374</v>
          </cell>
          <cell r="BW34">
            <v>2141</v>
          </cell>
          <cell r="BX34">
            <v>1685.5</v>
          </cell>
          <cell r="BY34">
            <v>71648</v>
          </cell>
          <cell r="BZ34">
            <v>23197</v>
          </cell>
          <cell r="CA34">
            <v>5820.5</v>
          </cell>
          <cell r="CB34">
            <v>1436</v>
          </cell>
          <cell r="CC34">
            <v>-679</v>
          </cell>
          <cell r="CD34">
            <v>-143.10000000009313</v>
          </cell>
          <cell r="CE34">
            <v>185131.70000000298</v>
          </cell>
          <cell r="CF34">
            <v>-2148.5</v>
          </cell>
          <cell r="CG34">
            <v>847.70000000018626</v>
          </cell>
          <cell r="CH34">
            <v>5550.7000000001863</v>
          </cell>
          <cell r="CI34">
            <v>796.29999999981374</v>
          </cell>
          <cell r="CJ34">
            <v>7577.2999999998137</v>
          </cell>
          <cell r="CK34">
            <v>7459.5</v>
          </cell>
          <cell r="CL34">
            <v>124172</v>
          </cell>
          <cell r="CM34">
            <v>33562</v>
          </cell>
          <cell r="CN34">
            <v>8950.5</v>
          </cell>
          <cell r="CO34">
            <v>1815.5</v>
          </cell>
          <cell r="CP34">
            <v>-2632.2999999998137</v>
          </cell>
          <cell r="CQ34">
            <v>-819</v>
          </cell>
          <cell r="CR34">
            <v>262044.9999999851</v>
          </cell>
          <cell r="CS34">
            <v>3414.5</v>
          </cell>
          <cell r="CT34">
            <v>1617.2999999998137</v>
          </cell>
          <cell r="CU34">
            <v>2115</v>
          </cell>
          <cell r="CV34">
            <v>4230</v>
          </cell>
          <cell r="CW34">
            <v>5615.4000000003725</v>
          </cell>
          <cell r="CX34">
            <v>2507</v>
          </cell>
          <cell r="CY34">
            <v>176150</v>
          </cell>
          <cell r="CZ34">
            <v>52318.5</v>
          </cell>
          <cell r="DA34">
            <v>1413</v>
          </cell>
          <cell r="DB34">
            <v>7580.5</v>
          </cell>
          <cell r="DC34">
            <v>1778.2000000001863</v>
          </cell>
          <cell r="DD34">
            <v>3305.5999999996275</v>
          </cell>
          <cell r="DE34">
            <v>194418.5</v>
          </cell>
          <cell r="DF34">
            <v>4762</v>
          </cell>
          <cell r="DG34">
            <v>5221.2000000001863</v>
          </cell>
          <cell r="DH34">
            <v>3678.5</v>
          </cell>
          <cell r="DI34">
            <v>1419</v>
          </cell>
          <cell r="DJ34">
            <v>-1324.5</v>
          </cell>
          <cell r="DK34">
            <v>6296.5</v>
          </cell>
          <cell r="DL34">
            <v>139388</v>
          </cell>
          <cell r="DM34">
            <v>24789</v>
          </cell>
          <cell r="DN34">
            <v>-1737</v>
          </cell>
          <cell r="DO34">
            <v>8837</v>
          </cell>
          <cell r="DP34">
            <v>1761.5</v>
          </cell>
          <cell r="DQ34">
            <v>1327.2999999998137</v>
          </cell>
          <cell r="DR34">
            <v>180111.70000000298</v>
          </cell>
          <cell r="DS34">
            <v>1627.4000000003725</v>
          </cell>
          <cell r="DT34">
            <v>4084.2999999998137</v>
          </cell>
          <cell r="DU34">
            <v>-2167</v>
          </cell>
          <cell r="DV34">
            <v>6360.5</v>
          </cell>
          <cell r="DW34">
            <v>5577.5</v>
          </cell>
          <cell r="DX34">
            <v>4957.5</v>
          </cell>
          <cell r="DY34">
            <v>118376</v>
          </cell>
          <cell r="DZ34">
            <v>24531</v>
          </cell>
          <cell r="EA34">
            <v>12117</v>
          </cell>
          <cell r="EB34">
            <v>8131</v>
          </cell>
          <cell r="EC34">
            <v>-5154.7000000001863</v>
          </cell>
          <cell r="ED34">
            <v>1671.2000000001863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1708.8000000007451</v>
          </cell>
          <cell r="R35">
            <v>81332.059999987483</v>
          </cell>
          <cell r="S35">
            <v>3865.7999999998137</v>
          </cell>
          <cell r="T35">
            <v>625.20000000018626</v>
          </cell>
          <cell r="U35">
            <v>9111.9999999995343</v>
          </cell>
          <cell r="V35">
            <v>7787.4599999999627</v>
          </cell>
          <cell r="W35">
            <v>14660.899999999907</v>
          </cell>
          <cell r="X35">
            <v>1707</v>
          </cell>
          <cell r="Y35">
            <v>8642</v>
          </cell>
          <cell r="Z35">
            <v>12217.200000000186</v>
          </cell>
          <cell r="AA35">
            <v>10772.200000000186</v>
          </cell>
          <cell r="AB35">
            <v>7570.2000000001863</v>
          </cell>
          <cell r="AC35">
            <v>3348.7999999988824</v>
          </cell>
          <cell r="AD35">
            <v>1023.2999999998137</v>
          </cell>
          <cell r="AE35">
            <v>19079.699999988079</v>
          </cell>
          <cell r="AF35">
            <v>407.40000000037253</v>
          </cell>
          <cell r="AG35">
            <v>1571.5999999996275</v>
          </cell>
          <cell r="AH35">
            <v>2129.1000000000931</v>
          </cell>
          <cell r="AI35">
            <v>2244.2000000001863</v>
          </cell>
          <cell r="AJ35">
            <v>0</v>
          </cell>
          <cell r="AK35">
            <v>1417.7999999998137</v>
          </cell>
          <cell r="AL35">
            <v>6859</v>
          </cell>
          <cell r="AM35">
            <v>860</v>
          </cell>
          <cell r="AN35">
            <v>2883</v>
          </cell>
          <cell r="AO35">
            <v>681.29999999888241</v>
          </cell>
          <cell r="AP35">
            <v>227.70000000111759</v>
          </cell>
          <cell r="AQ35">
            <v>-201.39999999944121</v>
          </cell>
          <cell r="AR35">
            <v>28961.29999999702</v>
          </cell>
          <cell r="AS35">
            <v>973</v>
          </cell>
          <cell r="AT35">
            <v>1407.9000000003725</v>
          </cell>
          <cell r="AU35">
            <v>1941.0000000004657</v>
          </cell>
          <cell r="AV35">
            <v>1543.4999999995343</v>
          </cell>
          <cell r="AW35">
            <v>0</v>
          </cell>
          <cell r="AX35">
            <v>0</v>
          </cell>
          <cell r="AY35">
            <v>7477.7999999998137</v>
          </cell>
          <cell r="AZ35">
            <v>8479.2000000001863</v>
          </cell>
          <cell r="BA35">
            <v>3604.4000000003725</v>
          </cell>
          <cell r="BB35">
            <v>474.19999999925494</v>
          </cell>
          <cell r="BC35">
            <v>3054.4000000003725</v>
          </cell>
          <cell r="BD35">
            <v>5.8999999994412065</v>
          </cell>
          <cell r="BE35">
            <v>19038.200000010431</v>
          </cell>
          <cell r="BF35">
            <v>624.59999999962747</v>
          </cell>
          <cell r="BG35">
            <v>446.29999999981374</v>
          </cell>
          <cell r="BH35">
            <v>1116.5999999996275</v>
          </cell>
          <cell r="BI35">
            <v>880.99999999953434</v>
          </cell>
          <cell r="BJ35">
            <v>0</v>
          </cell>
          <cell r="BK35">
            <v>0</v>
          </cell>
          <cell r="BL35">
            <v>11983</v>
          </cell>
          <cell r="BM35">
            <v>-3034.2999999998137</v>
          </cell>
          <cell r="BN35">
            <v>3528</v>
          </cell>
          <cell r="BO35">
            <v>3032.7999999988824</v>
          </cell>
          <cell r="BP35">
            <v>431.70000000018626</v>
          </cell>
          <cell r="BQ35">
            <v>28.5</v>
          </cell>
          <cell r="BR35">
            <v>11247.80000000447</v>
          </cell>
          <cell r="BS35">
            <v>1034</v>
          </cell>
          <cell r="BT35">
            <v>976.60000000055879</v>
          </cell>
          <cell r="BU35">
            <v>450.10000000055879</v>
          </cell>
          <cell r="BV35">
            <v>-17.899999999906868</v>
          </cell>
          <cell r="BW35">
            <v>0</v>
          </cell>
          <cell r="BX35">
            <v>0</v>
          </cell>
          <cell r="BY35">
            <v>7050.2000000001863</v>
          </cell>
          <cell r="BZ35">
            <v>0</v>
          </cell>
          <cell r="CA35">
            <v>1348.7999999998137</v>
          </cell>
          <cell r="CB35">
            <v>1430.2000000001863</v>
          </cell>
          <cell r="CC35">
            <v>420</v>
          </cell>
          <cell r="CD35">
            <v>-1444.2000000001863</v>
          </cell>
          <cell r="CE35">
            <v>43432.5</v>
          </cell>
          <cell r="CF35">
            <v>50.299999999813735</v>
          </cell>
          <cell r="CG35">
            <v>4238.1999999992549</v>
          </cell>
          <cell r="CH35">
            <v>465.89999999944121</v>
          </cell>
          <cell r="CI35">
            <v>2475.2000000001863</v>
          </cell>
          <cell r="CJ35">
            <v>0</v>
          </cell>
          <cell r="CK35">
            <v>95.200000000186265</v>
          </cell>
          <cell r="CL35">
            <v>2577.5</v>
          </cell>
          <cell r="CM35">
            <v>23643.199999999255</v>
          </cell>
          <cell r="CN35">
            <v>5306.7999999998137</v>
          </cell>
          <cell r="CO35">
            <v>2747</v>
          </cell>
          <cell r="CP35">
            <v>2121.5</v>
          </cell>
          <cell r="CQ35">
            <v>-288.29999999981374</v>
          </cell>
          <cell r="CR35">
            <v>73913.09999999404</v>
          </cell>
          <cell r="CS35">
            <v>1780.2999999998137</v>
          </cell>
          <cell r="CT35">
            <v>3965.8999999994412</v>
          </cell>
          <cell r="CU35">
            <v>2769.9000000003725</v>
          </cell>
          <cell r="CV35">
            <v>1797.6999999992549</v>
          </cell>
          <cell r="CW35">
            <v>-321.70000000111759</v>
          </cell>
          <cell r="CX35">
            <v>-355.79999999981374</v>
          </cell>
          <cell r="CY35">
            <v>11793.299999999814</v>
          </cell>
          <cell r="CZ35">
            <v>46958</v>
          </cell>
          <cell r="DA35">
            <v>3544.5</v>
          </cell>
          <cell r="DB35">
            <v>1076.3999999994412</v>
          </cell>
          <cell r="DC35">
            <v>344.5</v>
          </cell>
          <cell r="DD35">
            <v>560.09999999962747</v>
          </cell>
          <cell r="DE35">
            <v>51444.899999991059</v>
          </cell>
          <cell r="DF35">
            <v>206</v>
          </cell>
          <cell r="DG35">
            <v>889.20000000018626</v>
          </cell>
          <cell r="DH35">
            <v>3983</v>
          </cell>
          <cell r="DI35">
            <v>1475.7000000001863</v>
          </cell>
          <cell r="DJ35">
            <v>0</v>
          </cell>
          <cell r="DK35">
            <v>1095.7000000001863</v>
          </cell>
          <cell r="DL35">
            <v>26357.799999999814</v>
          </cell>
          <cell r="DM35">
            <v>11139</v>
          </cell>
          <cell r="DN35">
            <v>4146</v>
          </cell>
          <cell r="DO35">
            <v>1919.4000000003725</v>
          </cell>
          <cell r="DP35">
            <v>-14.5</v>
          </cell>
          <cell r="DQ35">
            <v>247.59999999962747</v>
          </cell>
          <cell r="DR35">
            <v>63122.399999991059</v>
          </cell>
          <cell r="DS35">
            <v>2826.0999999996275</v>
          </cell>
          <cell r="DT35">
            <v>3294.6000000005588</v>
          </cell>
          <cell r="DU35">
            <v>3070.2000000001863</v>
          </cell>
          <cell r="DV35">
            <v>1362.8000000007451</v>
          </cell>
          <cell r="DW35">
            <v>0</v>
          </cell>
          <cell r="DX35">
            <v>1459.8000000007451</v>
          </cell>
          <cell r="DY35">
            <v>12475.5</v>
          </cell>
          <cell r="DZ35">
            <v>31729.5</v>
          </cell>
          <cell r="EA35">
            <v>6413</v>
          </cell>
          <cell r="EB35">
            <v>831.70000000018626</v>
          </cell>
          <cell r="EC35">
            <v>3.3000000007450581</v>
          </cell>
          <cell r="ED35">
            <v>-344.09999999962747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130.11699999999837</v>
          </cell>
          <cell r="R36">
            <v>707.75600000005215</v>
          </cell>
          <cell r="S36">
            <v>116.06699999999546</v>
          </cell>
          <cell r="T36">
            <v>30.882000000005064</v>
          </cell>
          <cell r="U36">
            <v>65.144000000000233</v>
          </cell>
          <cell r="V36">
            <v>111.09000000000015</v>
          </cell>
          <cell r="W36">
            <v>0</v>
          </cell>
          <cell r="X36">
            <v>0</v>
          </cell>
          <cell r="Y36">
            <v>173.76000000000931</v>
          </cell>
          <cell r="Z36">
            <v>0</v>
          </cell>
          <cell r="AA36">
            <v>61.864000000001397</v>
          </cell>
          <cell r="AB36">
            <v>0</v>
          </cell>
          <cell r="AC36">
            <v>59.26299999999901</v>
          </cell>
          <cell r="AD36">
            <v>89.686000000001513</v>
          </cell>
          <cell r="AE36">
            <v>87.340000000083819</v>
          </cell>
          <cell r="AF36">
            <v>24.527999999998428</v>
          </cell>
          <cell r="AG36">
            <v>18.542000000001281</v>
          </cell>
          <cell r="AH36">
            <v>20.328000000001339</v>
          </cell>
          <cell r="AI36">
            <v>23.94199999999546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52.952000000048429</v>
          </cell>
          <cell r="AS36">
            <v>0</v>
          </cell>
          <cell r="AT36">
            <v>0</v>
          </cell>
          <cell r="AU36">
            <v>33.61200000000099</v>
          </cell>
          <cell r="AV36">
            <v>19.340000000003783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73.613999999943189</v>
          </cell>
          <cell r="BF36">
            <v>0</v>
          </cell>
          <cell r="BG36">
            <v>0</v>
          </cell>
          <cell r="BH36">
            <v>37.970000000001164</v>
          </cell>
          <cell r="BI36">
            <v>0</v>
          </cell>
          <cell r="BJ36">
            <v>0</v>
          </cell>
          <cell r="BK36">
            <v>0</v>
          </cell>
          <cell r="BL36">
            <v>35.644000000000233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131.52200000011362</v>
          </cell>
          <cell r="BS36">
            <v>0</v>
          </cell>
          <cell r="BT36">
            <v>35.072000000000116</v>
          </cell>
          <cell r="BU36">
            <v>49.307000000000698</v>
          </cell>
          <cell r="BV36">
            <v>47.142999999996391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169.33299999998417</v>
          </cell>
          <cell r="CF36">
            <v>66.663000000000466</v>
          </cell>
          <cell r="CG36">
            <v>28.976000000002387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73.694000000003143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604.48600000003353</v>
          </cell>
          <cell r="CS36">
            <v>0</v>
          </cell>
          <cell r="CT36">
            <v>34.036999999996624</v>
          </cell>
          <cell r="CU36">
            <v>23.101999999998952</v>
          </cell>
          <cell r="CV36">
            <v>25.472999999998137</v>
          </cell>
          <cell r="CW36">
            <v>0</v>
          </cell>
          <cell r="CX36">
            <v>0</v>
          </cell>
          <cell r="CY36">
            <v>0</v>
          </cell>
          <cell r="CZ36">
            <v>351.14400000001478</v>
          </cell>
          <cell r="DA36">
            <v>170.72999999999593</v>
          </cell>
          <cell r="DB36">
            <v>0</v>
          </cell>
          <cell r="DC36">
            <v>0</v>
          </cell>
          <cell r="DD36">
            <v>0</v>
          </cell>
          <cell r="DE36">
            <v>107.96199999994133</v>
          </cell>
          <cell r="DF36">
            <v>0</v>
          </cell>
          <cell r="DG36">
            <v>17.639999999999418</v>
          </cell>
          <cell r="DH36">
            <v>0</v>
          </cell>
          <cell r="DI36">
            <v>31.121999999995751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57.309999999997672</v>
          </cell>
          <cell r="DO36">
            <v>0</v>
          </cell>
          <cell r="DP36">
            <v>0</v>
          </cell>
          <cell r="DQ36">
            <v>1.8899999999994179</v>
          </cell>
          <cell r="DR36">
            <v>787.58100000000559</v>
          </cell>
          <cell r="DS36">
            <v>0</v>
          </cell>
          <cell r="DT36">
            <v>38.514999999999418</v>
          </cell>
          <cell r="DU36">
            <v>71.843000000000757</v>
          </cell>
          <cell r="DV36">
            <v>32.862999999997555</v>
          </cell>
          <cell r="DW36">
            <v>0</v>
          </cell>
          <cell r="DX36">
            <v>0</v>
          </cell>
          <cell r="DY36">
            <v>604.35000000000582</v>
          </cell>
          <cell r="DZ36">
            <v>40.010000000009313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-4338.1847700001672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-1749.9446999999345</v>
          </cell>
          <cell r="X38">
            <v>-1068.1475999999093</v>
          </cell>
          <cell r="Y38">
            <v>-835.8401999999769</v>
          </cell>
          <cell r="Z38">
            <v>-669.41744999983348</v>
          </cell>
          <cell r="AA38">
            <v>-14.834819999989122</v>
          </cell>
          <cell r="AB38">
            <v>0</v>
          </cell>
          <cell r="AC38">
            <v>0</v>
          </cell>
          <cell r="AD38">
            <v>0</v>
          </cell>
          <cell r="AE38">
            <v>-3671.4318000013009</v>
          </cell>
          <cell r="AF38">
            <v>0</v>
          </cell>
          <cell r="AG38">
            <v>0</v>
          </cell>
          <cell r="AH38">
            <v>-80.480400000000373</v>
          </cell>
          <cell r="AI38">
            <v>0</v>
          </cell>
          <cell r="AJ38">
            <v>-2780.8871999999974</v>
          </cell>
          <cell r="AK38">
            <v>-659.6490000000922</v>
          </cell>
          <cell r="AL38">
            <v>10.380000000004657</v>
          </cell>
          <cell r="AM38">
            <v>-175.68150000018068</v>
          </cell>
          <cell r="AN38">
            <v>22.939800000167452</v>
          </cell>
          <cell r="AO38">
            <v>0</v>
          </cell>
          <cell r="AP38">
            <v>-8.0535000000236323</v>
          </cell>
          <cell r="AQ38">
            <v>0</v>
          </cell>
          <cell r="AR38">
            <v>-5980.395599999465</v>
          </cell>
          <cell r="AS38">
            <v>0</v>
          </cell>
          <cell r="AT38">
            <v>92.488499999977648</v>
          </cell>
          <cell r="AU38">
            <v>7.477199999964796</v>
          </cell>
          <cell r="AV38">
            <v>-336.99015000002692</v>
          </cell>
          <cell r="AW38">
            <v>-2409.7508999999845</v>
          </cell>
          <cell r="AX38">
            <v>-1073.7882000000682</v>
          </cell>
          <cell r="AY38">
            <v>-1534.4306999999098</v>
          </cell>
          <cell r="AZ38">
            <v>-379.71809999994002</v>
          </cell>
          <cell r="BA38">
            <v>-364.29254999989644</v>
          </cell>
          <cell r="BB38">
            <v>0</v>
          </cell>
          <cell r="BC38">
            <v>0</v>
          </cell>
          <cell r="BD38">
            <v>18.609299999952782</v>
          </cell>
          <cell r="BE38">
            <v>-4951.0567499976605</v>
          </cell>
          <cell r="BF38">
            <v>0</v>
          </cell>
          <cell r="BG38">
            <v>84.360000000044238</v>
          </cell>
          <cell r="BH38">
            <v>-45.514500000048429</v>
          </cell>
          <cell r="BI38">
            <v>-221.71004999993602</v>
          </cell>
          <cell r="BJ38">
            <v>-2821.7850000000326</v>
          </cell>
          <cell r="BK38">
            <v>-911.58840000000782</v>
          </cell>
          <cell r="BL38">
            <v>-360.71489999990445</v>
          </cell>
          <cell r="BM38">
            <v>-333.07619999989402</v>
          </cell>
          <cell r="BN38">
            <v>-343.39320000004955</v>
          </cell>
          <cell r="BO38">
            <v>15.333000000013271</v>
          </cell>
          <cell r="BP38">
            <v>-12.967500000057044</v>
          </cell>
          <cell r="BQ38">
            <v>0</v>
          </cell>
          <cell r="BR38">
            <v>-3814.2935400018468</v>
          </cell>
          <cell r="BS38">
            <v>0</v>
          </cell>
          <cell r="BT38">
            <v>2.1724799999501556</v>
          </cell>
          <cell r="BU38">
            <v>-61.436800000024959</v>
          </cell>
          <cell r="BV38">
            <v>-80.989119999983814</v>
          </cell>
          <cell r="BW38">
            <v>-2133.8192000000272</v>
          </cell>
          <cell r="BX38">
            <v>-569.48550000006799</v>
          </cell>
          <cell r="BY38">
            <v>-138.97200000006706</v>
          </cell>
          <cell r="BZ38">
            <v>-297.39120000007097</v>
          </cell>
          <cell r="CA38">
            <v>-601.06499999994412</v>
          </cell>
          <cell r="CB38">
            <v>58.429200000042329</v>
          </cell>
          <cell r="CC38">
            <v>8.2636000000347849</v>
          </cell>
          <cell r="CD38">
            <v>0</v>
          </cell>
          <cell r="CE38">
            <v>-7603.2335200021043</v>
          </cell>
          <cell r="CF38">
            <v>-4.9634000000078231</v>
          </cell>
          <cell r="CG38">
            <v>-72.387899999972433</v>
          </cell>
          <cell r="CH38">
            <v>-968.81979999999749</v>
          </cell>
          <cell r="CI38">
            <v>-376.92537999997148</v>
          </cell>
          <cell r="CJ38">
            <v>-1963.8319999999367</v>
          </cell>
          <cell r="CK38">
            <v>-1198.6504000001587</v>
          </cell>
          <cell r="CL38">
            <v>-856.39631999982521</v>
          </cell>
          <cell r="CM38">
            <v>-2066.838399999775</v>
          </cell>
          <cell r="CN38">
            <v>-170.3659200000111</v>
          </cell>
          <cell r="CO38">
            <v>2.750800000037998</v>
          </cell>
          <cell r="CP38">
            <v>3.3786999999429099</v>
          </cell>
          <cell r="CQ38">
            <v>69.816500000015367</v>
          </cell>
          <cell r="CR38">
            <v>-4147.4225500002503</v>
          </cell>
          <cell r="CS38">
            <v>37.224899999971967</v>
          </cell>
          <cell r="CT38">
            <v>-126.27395999996224</v>
          </cell>
          <cell r="CU38">
            <v>-661.5842399999965</v>
          </cell>
          <cell r="CV38">
            <v>-159.16590000002179</v>
          </cell>
          <cell r="CW38">
            <v>-1351.0817999999854</v>
          </cell>
          <cell r="CX38">
            <v>-1113.3702999999514</v>
          </cell>
          <cell r="CY38">
            <v>-1803.3717099998612</v>
          </cell>
          <cell r="CZ38">
            <v>-413.34663999988697</v>
          </cell>
          <cell r="DA38">
            <v>487.0523000000976</v>
          </cell>
          <cell r="DB38">
            <v>21.848400000017136</v>
          </cell>
          <cell r="DC38">
            <v>425.33999999999651</v>
          </cell>
          <cell r="DD38">
            <v>509.3064000000013</v>
          </cell>
          <cell r="DE38">
            <v>-3415.2689199997112</v>
          </cell>
          <cell r="DF38">
            <v>-101.31809999997495</v>
          </cell>
          <cell r="DG38">
            <v>-72.071380000008503</v>
          </cell>
          <cell r="DH38">
            <v>-154.88491999998223</v>
          </cell>
          <cell r="DI38">
            <v>-155.07271999999648</v>
          </cell>
          <cell r="DJ38">
            <v>-1835.2441999999573</v>
          </cell>
          <cell r="DK38">
            <v>-535.72860000003129</v>
          </cell>
          <cell r="DL38">
            <v>-23.819400000036694</v>
          </cell>
          <cell r="DM38">
            <v>-371.30939999991097</v>
          </cell>
          <cell r="DN38">
            <v>-237.18420000001788</v>
          </cell>
          <cell r="DO38">
            <v>-113.93200000008801</v>
          </cell>
          <cell r="DP38">
            <v>126.04509999995935</v>
          </cell>
          <cell r="DQ38">
            <v>59.25089999998454</v>
          </cell>
          <cell r="DR38">
            <v>-4515.7187799997628</v>
          </cell>
          <cell r="DS38">
            <v>88.684799999929965</v>
          </cell>
          <cell r="DT38">
            <v>-26.464000000007218</v>
          </cell>
          <cell r="DU38">
            <v>122.52800000004936</v>
          </cell>
          <cell r="DV38">
            <v>-4.2400000000488944</v>
          </cell>
          <cell r="DW38">
            <v>-4649.6959999999963</v>
          </cell>
          <cell r="DX38">
            <v>-244.56030000001192</v>
          </cell>
          <cell r="DY38">
            <v>-344.77600000007078</v>
          </cell>
          <cell r="DZ38">
            <v>149.98969999980181</v>
          </cell>
          <cell r="EA38">
            <v>385.96702000009827</v>
          </cell>
          <cell r="EB38">
            <v>92.479999999981374</v>
          </cell>
          <cell r="EC38">
            <v>-166.33599999995204</v>
          </cell>
          <cell r="ED38">
            <v>80.703999999968801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14900.116999998689</v>
          </cell>
          <cell r="R41">
            <v>211275.28123000264</v>
          </cell>
          <cell r="S41">
            <v>-59977.133000001311</v>
          </cell>
          <cell r="T41">
            <v>10099.28200000152</v>
          </cell>
          <cell r="U41">
            <v>20421.844000002369</v>
          </cell>
          <cell r="V41">
            <v>21247.650000000373</v>
          </cell>
          <cell r="W41">
            <v>25979.405300000682</v>
          </cell>
          <cell r="X41">
            <v>11882.452399998903</v>
          </cell>
          <cell r="Y41">
            <v>71315.119799997658</v>
          </cell>
          <cell r="Z41">
            <v>32028.782549999654</v>
          </cell>
          <cell r="AA41">
            <v>17756.929179999977</v>
          </cell>
          <cell r="AB41">
            <v>36478.39999999851</v>
          </cell>
          <cell r="AC41">
            <v>13172.062999999151</v>
          </cell>
          <cell r="AD41">
            <v>10870.486000001431</v>
          </cell>
          <cell r="AE41">
            <v>104878.20820000768</v>
          </cell>
          <cell r="AF41">
            <v>2198.9279999993742</v>
          </cell>
          <cell r="AG41">
            <v>2233.6420000027865</v>
          </cell>
          <cell r="AH41">
            <v>9052.3475999981165</v>
          </cell>
          <cell r="AI41">
            <v>7009.6420000009239</v>
          </cell>
          <cell r="AJ41">
            <v>19349.012800000608</v>
          </cell>
          <cell r="AK41">
            <v>5508.7509999964386</v>
          </cell>
          <cell r="AL41">
            <v>35034.379999998957</v>
          </cell>
          <cell r="AM41">
            <v>17732.318500000983</v>
          </cell>
          <cell r="AN41">
            <v>2885.7398000024259</v>
          </cell>
          <cell r="AO41">
            <v>5529.8000000007451</v>
          </cell>
          <cell r="AP41">
            <v>751.64649999886751</v>
          </cell>
          <cell r="AQ41">
            <v>-2407.9999999962747</v>
          </cell>
          <cell r="AR41">
            <v>102758.45640006661</v>
          </cell>
          <cell r="AS41">
            <v>3717.1999999992549</v>
          </cell>
          <cell r="AT41">
            <v>-606.51149999722838</v>
          </cell>
          <cell r="AU41">
            <v>4204.6892000027001</v>
          </cell>
          <cell r="AV41">
            <v>11620.849849998951</v>
          </cell>
          <cell r="AW41">
            <v>13571.349100001156</v>
          </cell>
          <cell r="AX41">
            <v>5975.8117999993265</v>
          </cell>
          <cell r="AY41">
            <v>33657.86930000037</v>
          </cell>
          <cell r="AZ41">
            <v>19062.481899999082</v>
          </cell>
          <cell r="BA41">
            <v>7802.4074500016868</v>
          </cell>
          <cell r="BB41">
            <v>59</v>
          </cell>
          <cell r="BC41">
            <v>3787.2000000029802</v>
          </cell>
          <cell r="BD41">
            <v>-93.890700001269579</v>
          </cell>
          <cell r="BE41">
            <v>123305.25724998116</v>
          </cell>
          <cell r="BF41">
            <v>4239.6000000014901</v>
          </cell>
          <cell r="BG41">
            <v>204.66000000014901</v>
          </cell>
          <cell r="BH41">
            <v>3588.9554999954998</v>
          </cell>
          <cell r="BI41">
            <v>7023.0899499990046</v>
          </cell>
          <cell r="BJ41">
            <v>15475.515000000596</v>
          </cell>
          <cell r="BK41">
            <v>5579.9116000011563</v>
          </cell>
          <cell r="BL41">
            <v>50113.429100003093</v>
          </cell>
          <cell r="BM41">
            <v>20823.123800002038</v>
          </cell>
          <cell r="BN41">
            <v>8768.2068000026047</v>
          </cell>
          <cell r="BO41">
            <v>6852.6330000013113</v>
          </cell>
          <cell r="BP41">
            <v>1006.5324999988079</v>
          </cell>
          <cell r="BQ41">
            <v>-370.40000000223517</v>
          </cell>
          <cell r="BR41">
            <v>145589.42846003175</v>
          </cell>
          <cell r="BS41">
            <v>1406.6000000014901</v>
          </cell>
          <cell r="BT41">
            <v>1728.8444799929857</v>
          </cell>
          <cell r="BU41">
            <v>1409.7701999992132</v>
          </cell>
          <cell r="BV41">
            <v>1930.6538800038397</v>
          </cell>
          <cell r="BW41">
            <v>11259.380799999461</v>
          </cell>
          <cell r="BX41">
            <v>2219.2144999988377</v>
          </cell>
          <cell r="BY41">
            <v>80863.228000000119</v>
          </cell>
          <cell r="BZ41">
            <v>28719.608799997717</v>
          </cell>
          <cell r="CA41">
            <v>10668.035000000149</v>
          </cell>
          <cell r="CB41">
            <v>5479.6292000003159</v>
          </cell>
          <cell r="CC41">
            <v>907.26360000297427</v>
          </cell>
          <cell r="CD41">
            <v>-1002.7999999970198</v>
          </cell>
          <cell r="CE41">
            <v>321179.89947992563</v>
          </cell>
          <cell r="CF41">
            <v>6142.4996000006795</v>
          </cell>
          <cell r="CG41">
            <v>7789.6880999952555</v>
          </cell>
          <cell r="CH41">
            <v>8910.2801999971271</v>
          </cell>
          <cell r="CI41">
            <v>5362.1746199987829</v>
          </cell>
          <cell r="CJ41">
            <v>13778.468000000343</v>
          </cell>
          <cell r="CK41">
            <v>12321.049599997699</v>
          </cell>
          <cell r="CL41">
            <v>147039.60367999971</v>
          </cell>
          <cell r="CM41">
            <v>91069.055599998683</v>
          </cell>
          <cell r="CN41">
            <v>14838.734080001712</v>
          </cell>
          <cell r="CO41">
            <v>13802.250800002366</v>
          </cell>
          <cell r="CP41">
            <v>1637.5786999985576</v>
          </cell>
          <cell r="CQ41">
            <v>-1511.4835000038147</v>
          </cell>
          <cell r="CR41">
            <v>424204.86345005035</v>
          </cell>
          <cell r="CS41">
            <v>9040.0249000005424</v>
          </cell>
          <cell r="CT41">
            <v>9570.1630400009453</v>
          </cell>
          <cell r="CU41">
            <v>12225.217759996653</v>
          </cell>
          <cell r="CV41">
            <v>12458.407099997625</v>
          </cell>
          <cell r="CW41">
            <v>11235.018200000748</v>
          </cell>
          <cell r="CX41">
            <v>8867.5296999998391</v>
          </cell>
          <cell r="CY41">
            <v>215329.92829000205</v>
          </cell>
          <cell r="CZ41">
            <v>117143.29735998809</v>
          </cell>
          <cell r="DA41">
            <v>7846.9823000021279</v>
          </cell>
          <cell r="DB41">
            <v>17597.748400002718</v>
          </cell>
          <cell r="DC41">
            <v>3961.5399999991059</v>
          </cell>
          <cell r="DD41">
            <v>-1070.9935999959707</v>
          </cell>
          <cell r="DE41">
            <v>319818.39308005571</v>
          </cell>
          <cell r="DF41">
            <v>9992.6819000020623</v>
          </cell>
          <cell r="DG41">
            <v>16783.468619998544</v>
          </cell>
          <cell r="DH41">
            <v>16723.31508000195</v>
          </cell>
          <cell r="DI41">
            <v>7296.8492800015956</v>
          </cell>
          <cell r="DJ41">
            <v>5777.2558000013232</v>
          </cell>
          <cell r="DK41">
            <v>11622.471400000155</v>
          </cell>
          <cell r="DL41">
            <v>183059.98059999943</v>
          </cell>
          <cell r="DM41">
            <v>49741.690600000322</v>
          </cell>
          <cell r="DN41">
            <v>4855.125799998641</v>
          </cell>
          <cell r="DO41">
            <v>13423.46799999848</v>
          </cell>
          <cell r="DP41">
            <v>531.04509999975562</v>
          </cell>
          <cell r="DQ41">
            <v>11.040900003165007</v>
          </cell>
          <cell r="DR41">
            <v>351254.56222003698</v>
          </cell>
          <cell r="DS41">
            <v>8408.1847999952734</v>
          </cell>
          <cell r="DT41">
            <v>13550.950999997556</v>
          </cell>
          <cell r="DU41">
            <v>4837.2710000015795</v>
          </cell>
          <cell r="DV41">
            <v>14374.622999999672</v>
          </cell>
          <cell r="DW41">
            <v>23269.50399999693</v>
          </cell>
          <cell r="DX41">
            <v>8473.7396999970078</v>
          </cell>
          <cell r="DY41">
            <v>155965.07400000095</v>
          </cell>
          <cell r="DZ41">
            <v>83590.499699994922</v>
          </cell>
          <cell r="EA41">
            <v>20596.467020001262</v>
          </cell>
          <cell r="EB41">
            <v>14535.179999999702</v>
          </cell>
          <cell r="EC41">
            <v>351.26400000229478</v>
          </cell>
          <cell r="ED41">
            <v>3301.8039999976754</v>
          </cell>
        </row>
        <row r="43">
          <cell r="A43" t="str">
            <v>Total Special Sales For Resale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14900.116999998689</v>
          </cell>
          <cell r="R43">
            <v>211275.28123000264</v>
          </cell>
          <cell r="S43">
            <v>-59977.133000001311</v>
          </cell>
          <cell r="T43">
            <v>10099.28200000152</v>
          </cell>
          <cell r="U43">
            <v>20421.844000002369</v>
          </cell>
          <cell r="V43">
            <v>21247.650000000373</v>
          </cell>
          <cell r="W43">
            <v>25979.405300000682</v>
          </cell>
          <cell r="X43">
            <v>11882.452399998903</v>
          </cell>
          <cell r="Y43">
            <v>71315.119799997658</v>
          </cell>
          <cell r="Z43">
            <v>32028.782549999654</v>
          </cell>
          <cell r="AA43">
            <v>17756.929179999977</v>
          </cell>
          <cell r="AB43">
            <v>36478.39999999851</v>
          </cell>
          <cell r="AC43">
            <v>13172.062999999151</v>
          </cell>
          <cell r="AD43">
            <v>10870.486000001431</v>
          </cell>
          <cell r="AE43">
            <v>104878.20820000768</v>
          </cell>
          <cell r="AF43">
            <v>2198.9279999993742</v>
          </cell>
          <cell r="AG43">
            <v>2233.6420000027865</v>
          </cell>
          <cell r="AH43">
            <v>9052.3475999981165</v>
          </cell>
          <cell r="AI43">
            <v>7009.6420000009239</v>
          </cell>
          <cell r="AJ43">
            <v>19349.012800000608</v>
          </cell>
          <cell r="AK43">
            <v>5508.7509999964386</v>
          </cell>
          <cell r="AL43">
            <v>35034.379999998957</v>
          </cell>
          <cell r="AM43">
            <v>17732.318500000983</v>
          </cell>
          <cell r="AN43">
            <v>2885.7398000024259</v>
          </cell>
          <cell r="AO43">
            <v>5529.8000000007451</v>
          </cell>
          <cell r="AP43">
            <v>751.64649999886751</v>
          </cell>
          <cell r="AQ43">
            <v>-2407.9999999962747</v>
          </cell>
          <cell r="AR43">
            <v>102758.45640006661</v>
          </cell>
          <cell r="AS43">
            <v>3717.1999999992549</v>
          </cell>
          <cell r="AT43">
            <v>-606.51149999722838</v>
          </cell>
          <cell r="AU43">
            <v>4204.6892000027001</v>
          </cell>
          <cell r="AV43">
            <v>11620.849849998951</v>
          </cell>
          <cell r="AW43">
            <v>13571.349100001156</v>
          </cell>
          <cell r="AX43">
            <v>5975.8117999993265</v>
          </cell>
          <cell r="AY43">
            <v>33657.86930000037</v>
          </cell>
          <cell r="AZ43">
            <v>19062.481899999082</v>
          </cell>
          <cell r="BA43">
            <v>7802.4074500016868</v>
          </cell>
          <cell r="BB43">
            <v>59</v>
          </cell>
          <cell r="BC43">
            <v>3787.2000000029802</v>
          </cell>
          <cell r="BD43">
            <v>-93.890700001269579</v>
          </cell>
          <cell r="BE43">
            <v>123305.25724998116</v>
          </cell>
          <cell r="BF43">
            <v>4239.6000000014901</v>
          </cell>
          <cell r="BG43">
            <v>204.66000000014901</v>
          </cell>
          <cell r="BH43">
            <v>3588.9554999954998</v>
          </cell>
          <cell r="BI43">
            <v>7023.0899499990046</v>
          </cell>
          <cell r="BJ43">
            <v>15475.515000000596</v>
          </cell>
          <cell r="BK43">
            <v>5579.9116000011563</v>
          </cell>
          <cell r="BL43">
            <v>50113.429100003093</v>
          </cell>
          <cell r="BM43">
            <v>20823.123800002038</v>
          </cell>
          <cell r="BN43">
            <v>8768.2068000026047</v>
          </cell>
          <cell r="BO43">
            <v>6852.6330000013113</v>
          </cell>
          <cell r="BP43">
            <v>1006.5324999988079</v>
          </cell>
          <cell r="BQ43">
            <v>-370.40000000223517</v>
          </cell>
          <cell r="BR43">
            <v>145589.42846003175</v>
          </cell>
          <cell r="BS43">
            <v>1406.6000000014901</v>
          </cell>
          <cell r="BT43">
            <v>1728.8444799929857</v>
          </cell>
          <cell r="BU43">
            <v>1409.7701999992132</v>
          </cell>
          <cell r="BV43">
            <v>1930.6538800038397</v>
          </cell>
          <cell r="BW43">
            <v>11259.380799999461</v>
          </cell>
          <cell r="BX43">
            <v>2219.2144999988377</v>
          </cell>
          <cell r="BY43">
            <v>80863.228000000119</v>
          </cell>
          <cell r="BZ43">
            <v>28719.608799997717</v>
          </cell>
          <cell r="CA43">
            <v>10668.035000000149</v>
          </cell>
          <cell r="CB43">
            <v>5479.6292000003159</v>
          </cell>
          <cell r="CC43">
            <v>907.26360000297427</v>
          </cell>
          <cell r="CD43">
            <v>-1002.7999999970198</v>
          </cell>
          <cell r="CE43">
            <v>321179.89947992563</v>
          </cell>
          <cell r="CF43">
            <v>6142.4996000006795</v>
          </cell>
          <cell r="CG43">
            <v>7789.6880999952555</v>
          </cell>
          <cell r="CH43">
            <v>8910.2801999971271</v>
          </cell>
          <cell r="CI43">
            <v>5362.1746199987829</v>
          </cell>
          <cell r="CJ43">
            <v>13778.468000000343</v>
          </cell>
          <cell r="CK43">
            <v>12321.049599997699</v>
          </cell>
          <cell r="CL43">
            <v>147039.60367999971</v>
          </cell>
          <cell r="CM43">
            <v>91069.055599998683</v>
          </cell>
          <cell r="CN43">
            <v>14838.734080001712</v>
          </cell>
          <cell r="CO43">
            <v>13802.250800002366</v>
          </cell>
          <cell r="CP43">
            <v>1637.5786999985576</v>
          </cell>
          <cell r="CQ43">
            <v>-1511.4835000038147</v>
          </cell>
          <cell r="CR43">
            <v>424204.86345005035</v>
          </cell>
          <cell r="CS43">
            <v>9040.0249000005424</v>
          </cell>
          <cell r="CT43">
            <v>9570.1630400009453</v>
          </cell>
          <cell r="CU43">
            <v>12225.217759996653</v>
          </cell>
          <cell r="CV43">
            <v>12458.407099997625</v>
          </cell>
          <cell r="CW43">
            <v>11235.018200000748</v>
          </cell>
          <cell r="CX43">
            <v>8867.5296999998391</v>
          </cell>
          <cell r="CY43">
            <v>215329.92829000205</v>
          </cell>
          <cell r="CZ43">
            <v>117143.29735998809</v>
          </cell>
          <cell r="DA43">
            <v>7846.9823000021279</v>
          </cell>
          <cell r="DB43">
            <v>17597.748400002718</v>
          </cell>
          <cell r="DC43">
            <v>3961.5399999991059</v>
          </cell>
          <cell r="DD43">
            <v>-1070.9935999959707</v>
          </cell>
          <cell r="DE43">
            <v>319818.39308005571</v>
          </cell>
          <cell r="DF43">
            <v>9992.6819000020623</v>
          </cell>
          <cell r="DG43">
            <v>16783.468619998544</v>
          </cell>
          <cell r="DH43">
            <v>16723.31508000195</v>
          </cell>
          <cell r="DI43">
            <v>7296.8492800015956</v>
          </cell>
          <cell r="DJ43">
            <v>5777.2558000013232</v>
          </cell>
          <cell r="DK43">
            <v>11622.471400000155</v>
          </cell>
          <cell r="DL43">
            <v>183059.98059999943</v>
          </cell>
          <cell r="DM43">
            <v>49741.690600000322</v>
          </cell>
          <cell r="DN43">
            <v>4855.125799998641</v>
          </cell>
          <cell r="DO43">
            <v>13423.46799999848</v>
          </cell>
          <cell r="DP43">
            <v>531.04509999975562</v>
          </cell>
          <cell r="DQ43">
            <v>11.040900003165007</v>
          </cell>
          <cell r="DR43">
            <v>351254.56222003698</v>
          </cell>
          <cell r="DS43">
            <v>8408.1847999952734</v>
          </cell>
          <cell r="DT43">
            <v>13550.950999997556</v>
          </cell>
          <cell r="DU43">
            <v>4837.2710000015795</v>
          </cell>
          <cell r="DV43">
            <v>14374.622999999672</v>
          </cell>
          <cell r="DW43">
            <v>23269.50399999693</v>
          </cell>
          <cell r="DX43">
            <v>8473.7396999970078</v>
          </cell>
          <cell r="DY43">
            <v>155965.07400000095</v>
          </cell>
          <cell r="DZ43">
            <v>83590.499699994922</v>
          </cell>
          <cell r="EA43">
            <v>20596.467020001262</v>
          </cell>
          <cell r="EB43">
            <v>14535.179999999702</v>
          </cell>
          <cell r="EC43">
            <v>351.26400000229478</v>
          </cell>
          <cell r="ED43">
            <v>3301.8039999976754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-5820.4901054017246</v>
          </cell>
          <cell r="DS50">
            <v>-297.08752900036052</v>
          </cell>
          <cell r="DT50">
            <v>-885.54167200019583</v>
          </cell>
          <cell r="DU50">
            <v>-957.54746130015701</v>
          </cell>
          <cell r="DV50">
            <v>-575.57536250026897</v>
          </cell>
          <cell r="DW50">
            <v>-410.93173794983886</v>
          </cell>
          <cell r="DX50">
            <v>-141.61684660008177</v>
          </cell>
          <cell r="DY50">
            <v>-120.66417180001736</v>
          </cell>
          <cell r="DZ50">
            <v>-136.36584400001448</v>
          </cell>
          <cell r="EA50">
            <v>-524.80678519979119</v>
          </cell>
          <cell r="EB50">
            <v>-559.49739579996094</v>
          </cell>
          <cell r="EC50">
            <v>-566.11253160005435</v>
          </cell>
          <cell r="ED50">
            <v>-644.74276765063405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893.29622700437903</v>
          </cell>
          <cell r="S51">
            <v>0</v>
          </cell>
          <cell r="T51">
            <v>0</v>
          </cell>
          <cell r="U51">
            <v>595.8157836352475</v>
          </cell>
          <cell r="V51">
            <v>176.56157626002096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120.9188671100419</v>
          </cell>
          <cell r="AC51">
            <v>0</v>
          </cell>
          <cell r="AD51">
            <v>0</v>
          </cell>
          <cell r="AE51">
            <v>28041.77034942247</v>
          </cell>
          <cell r="AF51">
            <v>1117.244211459998</v>
          </cell>
          <cell r="AG51">
            <v>1690.6676521690097</v>
          </cell>
          <cell r="AH51">
            <v>3834.1126485711429</v>
          </cell>
          <cell r="AI51">
            <v>3742.4732121920679</v>
          </cell>
          <cell r="AJ51">
            <v>3821.181380457012</v>
          </cell>
          <cell r="AK51">
            <v>2492.2433716750238</v>
          </cell>
          <cell r="AL51">
            <v>0</v>
          </cell>
          <cell r="AM51">
            <v>1483.2134402759839</v>
          </cell>
          <cell r="AN51">
            <v>4712.0085736431647</v>
          </cell>
          <cell r="AO51">
            <v>2391.0754066720838</v>
          </cell>
          <cell r="AP51">
            <v>835.75677883054595</v>
          </cell>
          <cell r="AQ51">
            <v>1921.7936734749237</v>
          </cell>
          <cell r="AR51">
            <v>19395.876805687323</v>
          </cell>
          <cell r="AS51">
            <v>222.8587904300075</v>
          </cell>
          <cell r="AT51">
            <v>1062.2361085790908</v>
          </cell>
          <cell r="AU51">
            <v>2258.1881668190472</v>
          </cell>
          <cell r="AV51">
            <v>1931.1680338250007</v>
          </cell>
          <cell r="AW51">
            <v>2584.9971911397297</v>
          </cell>
          <cell r="AX51">
            <v>2806.1246852700133</v>
          </cell>
          <cell r="AY51">
            <v>789.03821191005409</v>
          </cell>
          <cell r="AZ51">
            <v>1329.4054621970281</v>
          </cell>
          <cell r="BA51">
            <v>1187.7051770798862</v>
          </cell>
          <cell r="BB51">
            <v>3198.8162468679948</v>
          </cell>
          <cell r="BC51">
            <v>1396.5638448449317</v>
          </cell>
          <cell r="BD51">
            <v>628.77488672500476</v>
          </cell>
          <cell r="BE51">
            <v>24942.882616616786</v>
          </cell>
          <cell r="BF51">
            <v>815.74267354002222</v>
          </cell>
          <cell r="BG51">
            <v>907.20832514250651</v>
          </cell>
          <cell r="BH51">
            <v>4427.5892419111915</v>
          </cell>
          <cell r="BI51">
            <v>2290.7608022638597</v>
          </cell>
          <cell r="BJ51">
            <v>2015.6417880500667</v>
          </cell>
          <cell r="BK51">
            <v>1305.6133684597444</v>
          </cell>
          <cell r="BL51">
            <v>1931.731716520153</v>
          </cell>
          <cell r="BM51">
            <v>451.79516090010293</v>
          </cell>
          <cell r="BN51">
            <v>3287.7335906610824</v>
          </cell>
          <cell r="BO51">
            <v>4729.154466293985</v>
          </cell>
          <cell r="BP51">
            <v>1626.2134312099079</v>
          </cell>
          <cell r="BQ51">
            <v>1153.6980516669573</v>
          </cell>
          <cell r="BR51">
            <v>20800.830407593399</v>
          </cell>
          <cell r="BS51">
            <v>898.03698820294812</v>
          </cell>
          <cell r="BT51">
            <v>1407.0631557491142</v>
          </cell>
          <cell r="BU51">
            <v>4890.3806299499702</v>
          </cell>
          <cell r="BV51">
            <v>3283.8138384250924</v>
          </cell>
          <cell r="BW51">
            <v>1112.8929318997543</v>
          </cell>
          <cell r="BX51">
            <v>607.22883968986571</v>
          </cell>
          <cell r="BY51">
            <v>1591.5645489050075</v>
          </cell>
          <cell r="BZ51">
            <v>376.61825499986298</v>
          </cell>
          <cell r="CA51">
            <v>1415.5777053199708</v>
          </cell>
          <cell r="CB51">
            <v>4198.9470159909688</v>
          </cell>
          <cell r="CC51">
            <v>277.42082064005081</v>
          </cell>
          <cell r="CD51">
            <v>741.28567781997845</v>
          </cell>
          <cell r="CE51">
            <v>17780.715042123571</v>
          </cell>
          <cell r="CF51">
            <v>0</v>
          </cell>
          <cell r="CG51">
            <v>932.6686798799783</v>
          </cell>
          <cell r="CH51">
            <v>3847.9164331201464</v>
          </cell>
          <cell r="CI51">
            <v>1258.4129407599103</v>
          </cell>
          <cell r="CJ51">
            <v>3151.3464932600036</v>
          </cell>
          <cell r="CK51">
            <v>830.20000761980191</v>
          </cell>
          <cell r="CL51">
            <v>819.94265030999668</v>
          </cell>
          <cell r="CM51">
            <v>46.582379900151864</v>
          </cell>
          <cell r="CN51">
            <v>2423.7106645500753</v>
          </cell>
          <cell r="CO51">
            <v>3790.6963287304388</v>
          </cell>
          <cell r="CP51">
            <v>365.23088076000568</v>
          </cell>
          <cell r="CQ51">
            <v>314.00758323003538</v>
          </cell>
          <cell r="CR51">
            <v>13742.449656512588</v>
          </cell>
          <cell r="CS51">
            <v>0</v>
          </cell>
          <cell r="CT51">
            <v>97.808135510073043</v>
          </cell>
          <cell r="CU51">
            <v>5167.0489048459567</v>
          </cell>
          <cell r="CV51">
            <v>3959.0240561040118</v>
          </cell>
          <cell r="CW51">
            <v>1194.9763199700974</v>
          </cell>
          <cell r="CX51">
            <v>-1.0773818693123758</v>
          </cell>
          <cell r="CY51">
            <v>154.75494714011438</v>
          </cell>
          <cell r="CZ51">
            <v>0</v>
          </cell>
          <cell r="DA51">
            <v>435.67574140406214</v>
          </cell>
          <cell r="DB51">
            <v>2734.2389334079344</v>
          </cell>
          <cell r="DC51">
            <v>0</v>
          </cell>
          <cell r="DD51">
            <v>0</v>
          </cell>
          <cell r="DE51">
            <v>7450.3204079139978</v>
          </cell>
          <cell r="DF51">
            <v>0</v>
          </cell>
          <cell r="DG51">
            <v>12.828389500034973</v>
          </cell>
          <cell r="DH51">
            <v>1815.543202460045</v>
          </cell>
          <cell r="DI51">
            <v>1654.8308537700213</v>
          </cell>
          <cell r="DJ51">
            <v>1054.6113071530126</v>
          </cell>
          <cell r="DK51">
            <v>447.57909849984571</v>
          </cell>
          <cell r="DL51">
            <v>0</v>
          </cell>
          <cell r="DM51">
            <v>0</v>
          </cell>
          <cell r="DN51">
            <v>268.25189205002971</v>
          </cell>
          <cell r="DO51">
            <v>2196.6756644799607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472.8317299997434</v>
          </cell>
          <cell r="S52">
            <v>0</v>
          </cell>
          <cell r="T52">
            <v>0</v>
          </cell>
          <cell r="U52">
            <v>272.66498249996221</v>
          </cell>
          <cell r="V52">
            <v>167.82727000000887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32.33947750000516</v>
          </cell>
          <cell r="AC52">
            <v>0</v>
          </cell>
          <cell r="AD52">
            <v>0</v>
          </cell>
          <cell r="AE52">
            <v>5797.178625009954</v>
          </cell>
          <cell r="AF52">
            <v>190.96536624999135</v>
          </cell>
          <cell r="AG52">
            <v>338.59723750001285</v>
          </cell>
          <cell r="AH52">
            <v>860.66359350003768</v>
          </cell>
          <cell r="AI52">
            <v>1600.6638474999927</v>
          </cell>
          <cell r="AJ52">
            <v>579.63953859987669</v>
          </cell>
          <cell r="AK52">
            <v>188.68912749993615</v>
          </cell>
          <cell r="AL52">
            <v>355.04615750000812</v>
          </cell>
          <cell r="AM52">
            <v>192.5073974999832</v>
          </cell>
          <cell r="AN52">
            <v>391.05307000002358</v>
          </cell>
          <cell r="AO52">
            <v>695.70508874999359</v>
          </cell>
          <cell r="AP52">
            <v>75.340127909992589</v>
          </cell>
          <cell r="AQ52">
            <v>328.30807249998907</v>
          </cell>
          <cell r="AR52">
            <v>3748.0198900010437</v>
          </cell>
          <cell r="AS52">
            <v>402.25367500001448</v>
          </cell>
          <cell r="AT52">
            <v>647.73060349997832</v>
          </cell>
          <cell r="AU52">
            <v>187.00720749999164</v>
          </cell>
          <cell r="AV52">
            <v>516.49494750000304</v>
          </cell>
          <cell r="AW52">
            <v>468.435602499987</v>
          </cell>
          <cell r="AX52">
            <v>0</v>
          </cell>
          <cell r="AY52">
            <v>0</v>
          </cell>
          <cell r="AZ52">
            <v>194.85098600003403</v>
          </cell>
          <cell r="BA52">
            <v>419.57572749996325</v>
          </cell>
          <cell r="BB52">
            <v>587.16079649998574</v>
          </cell>
          <cell r="BC52">
            <v>173.01047149999067</v>
          </cell>
          <cell r="BD52">
            <v>151.49987249998958</v>
          </cell>
          <cell r="BE52">
            <v>6810.6315670246258</v>
          </cell>
          <cell r="BF52">
            <v>452.38123249998898</v>
          </cell>
          <cell r="BG52">
            <v>810.64210100000491</v>
          </cell>
          <cell r="BH52">
            <v>1195.2135545000201</v>
          </cell>
          <cell r="BI52">
            <v>884.89577750000171</v>
          </cell>
          <cell r="BJ52">
            <v>402.04897125007119</v>
          </cell>
          <cell r="BK52">
            <v>904.95692475000396</v>
          </cell>
          <cell r="BL52">
            <v>0</v>
          </cell>
          <cell r="BM52">
            <v>427.62117000005674</v>
          </cell>
          <cell r="BN52">
            <v>557.29568250000011</v>
          </cell>
          <cell r="BO52">
            <v>386.85123500000918</v>
          </cell>
          <cell r="BP52">
            <v>673.04169750001165</v>
          </cell>
          <cell r="BQ52">
            <v>115.68322052498115</v>
          </cell>
          <cell r="BR52">
            <v>5741.3271548245102</v>
          </cell>
          <cell r="BS52">
            <v>247.97285749998991</v>
          </cell>
          <cell r="BT52">
            <v>502.39875824999763</v>
          </cell>
          <cell r="BU52">
            <v>756.39536625001347</v>
          </cell>
          <cell r="BV52">
            <v>1473.2115858249599</v>
          </cell>
          <cell r="BW52">
            <v>406.61827750003431</v>
          </cell>
          <cell r="BX52">
            <v>620.37649950000923</v>
          </cell>
          <cell r="BY52">
            <v>0</v>
          </cell>
          <cell r="BZ52">
            <v>171.97245500003919</v>
          </cell>
          <cell r="CA52">
            <v>358.84343750000698</v>
          </cell>
          <cell r="CB52">
            <v>535.6627500000177</v>
          </cell>
          <cell r="CC52">
            <v>534.61483749997569</v>
          </cell>
          <cell r="CD52">
            <v>133.26032999999006</v>
          </cell>
          <cell r="CE52">
            <v>3906.5549042494968</v>
          </cell>
          <cell r="CF52">
            <v>203.86942000000272</v>
          </cell>
          <cell r="CG52">
            <v>280.48262999998406</v>
          </cell>
          <cell r="CH52">
            <v>454.88287624996156</v>
          </cell>
          <cell r="CI52">
            <v>750.72198774997378</v>
          </cell>
          <cell r="CJ52">
            <v>269.66189999994822</v>
          </cell>
          <cell r="CK52">
            <v>443.76298849994782</v>
          </cell>
          <cell r="CL52">
            <v>208.74831499997526</v>
          </cell>
          <cell r="CM52">
            <v>0</v>
          </cell>
          <cell r="CN52">
            <v>238.64338000002317</v>
          </cell>
          <cell r="CO52">
            <v>486.18512124998961</v>
          </cell>
          <cell r="CP52">
            <v>569.5962854999816</v>
          </cell>
          <cell r="CQ52">
            <v>0</v>
          </cell>
          <cell r="CR52">
            <v>2988.6866872496903</v>
          </cell>
          <cell r="CS52">
            <v>30.376112500001909</v>
          </cell>
          <cell r="CT52">
            <v>512.15154249995248</v>
          </cell>
          <cell r="CU52">
            <v>438.19550249999156</v>
          </cell>
          <cell r="CV52">
            <v>815.21447850001277</v>
          </cell>
          <cell r="CW52">
            <v>422.87026499991771</v>
          </cell>
          <cell r="CX52">
            <v>424.49339324992616</v>
          </cell>
          <cell r="CY52">
            <v>-31.46283700002823</v>
          </cell>
          <cell r="CZ52">
            <v>38.472230000072159</v>
          </cell>
          <cell r="DA52">
            <v>270.50459749996662</v>
          </cell>
          <cell r="DB52">
            <v>67.871402500022668</v>
          </cell>
          <cell r="DC52">
            <v>0</v>
          </cell>
          <cell r="DD52">
            <v>0</v>
          </cell>
          <cell r="DE52">
            <v>2599.3771283542737</v>
          </cell>
          <cell r="DF52">
            <v>0</v>
          </cell>
          <cell r="DG52">
            <v>0</v>
          </cell>
          <cell r="DH52">
            <v>877.75479999999516</v>
          </cell>
          <cell r="DI52">
            <v>861.5393133549951</v>
          </cell>
          <cell r="DJ52">
            <v>643.43232499994338</v>
          </cell>
          <cell r="DK52">
            <v>77.811002499889582</v>
          </cell>
          <cell r="DL52">
            <v>0</v>
          </cell>
          <cell r="DM52">
            <v>0</v>
          </cell>
          <cell r="DN52">
            <v>0</v>
          </cell>
          <cell r="DO52">
            <v>138.83968749997439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1258.9755373131484</v>
          </cell>
          <cell r="S53">
            <v>0</v>
          </cell>
          <cell r="T53">
            <v>0</v>
          </cell>
          <cell r="U53">
            <v>521.11805423197802</v>
          </cell>
          <cell r="V53">
            <v>460.52621694002301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277.33126614009961</v>
          </cell>
          <cell r="AC53">
            <v>0</v>
          </cell>
          <cell r="AD53">
            <v>0</v>
          </cell>
          <cell r="AE53">
            <v>11392.500087191351</v>
          </cell>
          <cell r="AF53">
            <v>1091.0312859600526</v>
          </cell>
          <cell r="AG53">
            <v>1515.4652141900151</v>
          </cell>
          <cell r="AH53">
            <v>1463.9137046199758</v>
          </cell>
          <cell r="AI53">
            <v>1773.1316575000528</v>
          </cell>
          <cell r="AJ53">
            <v>531.66728953993879</v>
          </cell>
          <cell r="AK53">
            <v>1492.6953309299424</v>
          </cell>
          <cell r="AL53">
            <v>0</v>
          </cell>
          <cell r="AM53">
            <v>621.53985593607649</v>
          </cell>
          <cell r="AN53">
            <v>1067.7555547599914</v>
          </cell>
          <cell r="AO53">
            <v>664.29747941996902</v>
          </cell>
          <cell r="AP53">
            <v>469.09823937999317</v>
          </cell>
          <cell r="AQ53">
            <v>701.90447495598346</v>
          </cell>
          <cell r="AR53">
            <v>10619.931306920014</v>
          </cell>
          <cell r="AS53">
            <v>422.60937763995025</v>
          </cell>
          <cell r="AT53">
            <v>1402.4309321140172</v>
          </cell>
          <cell r="AU53">
            <v>1332.9697179800132</v>
          </cell>
          <cell r="AV53">
            <v>1216.9738516400103</v>
          </cell>
          <cell r="AW53">
            <v>512.12524805997964</v>
          </cell>
          <cell r="AX53">
            <v>1637.7552279974334</v>
          </cell>
          <cell r="AY53">
            <v>455.53421159996651</v>
          </cell>
          <cell r="AZ53">
            <v>70.912165520014241</v>
          </cell>
          <cell r="BA53">
            <v>2109.2460539960302</v>
          </cell>
          <cell r="BB53">
            <v>832.36231080000289</v>
          </cell>
          <cell r="BC53">
            <v>206.90887467400171</v>
          </cell>
          <cell r="BD53">
            <v>420.10333489999175</v>
          </cell>
          <cell r="BE53">
            <v>11574.405743027106</v>
          </cell>
          <cell r="BF53">
            <v>960.19109583337558</v>
          </cell>
          <cell r="BG53">
            <v>1360.8576278300025</v>
          </cell>
          <cell r="BH53">
            <v>1683.3761901400285</v>
          </cell>
          <cell r="BI53">
            <v>1654.310283782077</v>
          </cell>
          <cell r="BJ53">
            <v>798.40903122001328</v>
          </cell>
          <cell r="BK53">
            <v>1449.7050489600515</v>
          </cell>
          <cell r="BL53">
            <v>280.05768000008538</v>
          </cell>
          <cell r="BM53">
            <v>13.966549698030576</v>
          </cell>
          <cell r="BN53">
            <v>1339.0171379399253</v>
          </cell>
          <cell r="BO53">
            <v>1466.4997030240484</v>
          </cell>
          <cell r="BP53">
            <v>390.0610707399901</v>
          </cell>
          <cell r="BQ53">
            <v>177.95432386000175</v>
          </cell>
          <cell r="BR53">
            <v>9256.2089114738628</v>
          </cell>
          <cell r="BS53">
            <v>989.08036801998969</v>
          </cell>
          <cell r="BT53">
            <v>726.30342699598987</v>
          </cell>
          <cell r="BU53">
            <v>1815.1589492419735</v>
          </cell>
          <cell r="BV53">
            <v>1193.8945814599283</v>
          </cell>
          <cell r="BW53">
            <v>351.04106901993509</v>
          </cell>
          <cell r="BX53">
            <v>345.59287490008865</v>
          </cell>
          <cell r="BY53">
            <v>0</v>
          </cell>
          <cell r="BZ53">
            <v>122.43847807997372</v>
          </cell>
          <cell r="CA53">
            <v>1525.7890668499749</v>
          </cell>
          <cell r="CB53">
            <v>1009.6707723600557</v>
          </cell>
          <cell r="CC53">
            <v>959.47942530002911</v>
          </cell>
          <cell r="CD53">
            <v>217.75989924604073</v>
          </cell>
          <cell r="CE53">
            <v>10863.193903555162</v>
          </cell>
          <cell r="CF53">
            <v>503.88859509001486</v>
          </cell>
          <cell r="CG53">
            <v>509.64815808000276</v>
          </cell>
          <cell r="CH53">
            <v>1298.9018853100715</v>
          </cell>
          <cell r="CI53">
            <v>1517.1345185459359</v>
          </cell>
          <cell r="CJ53">
            <v>1084.7673784160288</v>
          </cell>
          <cell r="CK53">
            <v>798.73038585996255</v>
          </cell>
          <cell r="CL53">
            <v>372.94600758003071</v>
          </cell>
          <cell r="CM53">
            <v>171.33901639992837</v>
          </cell>
          <cell r="CN53">
            <v>373.58990422007628</v>
          </cell>
          <cell r="CO53">
            <v>2175.693362919963</v>
          </cell>
          <cell r="CP53">
            <v>1675.6465623340337</v>
          </cell>
          <cell r="CQ53">
            <v>380.90812879998703</v>
          </cell>
          <cell r="CR53">
            <v>5815.6261052060872</v>
          </cell>
          <cell r="CS53">
            <v>92.593164726044051</v>
          </cell>
          <cell r="CT53">
            <v>477.12123813998187</v>
          </cell>
          <cell r="CU53">
            <v>930.2228405099595</v>
          </cell>
          <cell r="CV53">
            <v>1236.4169874800136</v>
          </cell>
          <cell r="CW53">
            <v>850.51105771993753</v>
          </cell>
          <cell r="CX53">
            <v>270.75513793993741</v>
          </cell>
          <cell r="CY53">
            <v>902.4550350200152</v>
          </cell>
          <cell r="CZ53">
            <v>5.4556006400380284</v>
          </cell>
          <cell r="DA53">
            <v>213.61405334004667</v>
          </cell>
          <cell r="DB53">
            <v>836.4809896920342</v>
          </cell>
          <cell r="DC53">
            <v>0</v>
          </cell>
          <cell r="DD53">
            <v>0</v>
          </cell>
          <cell r="DE53">
            <v>5574.5780972577631</v>
          </cell>
          <cell r="DF53">
            <v>0</v>
          </cell>
          <cell r="DG53">
            <v>436.26472535001813</v>
          </cell>
          <cell r="DH53">
            <v>1813.3293563540792</v>
          </cell>
          <cell r="DI53">
            <v>1158.1883313599974</v>
          </cell>
          <cell r="DJ53">
            <v>820.67106467997655</v>
          </cell>
          <cell r="DK53">
            <v>319.60686056001578</v>
          </cell>
          <cell r="DL53">
            <v>0</v>
          </cell>
          <cell r="DM53">
            <v>0</v>
          </cell>
          <cell r="DN53">
            <v>146.5320639340207</v>
          </cell>
          <cell r="DO53">
            <v>879.98569501994643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9702.086672254838</v>
          </cell>
          <cell r="AF54">
            <v>53.557863499008818</v>
          </cell>
          <cell r="AG54">
            <v>1878.9780300699931</v>
          </cell>
          <cell r="AH54">
            <v>1461.4548448929854</v>
          </cell>
          <cell r="AI54">
            <v>1792.920347998006</v>
          </cell>
          <cell r="AJ54">
            <v>1637.7518650959828</v>
          </cell>
          <cell r="AK54">
            <v>454.96886334998999</v>
          </cell>
          <cell r="AL54">
            <v>0</v>
          </cell>
          <cell r="AM54">
            <v>0</v>
          </cell>
          <cell r="AN54">
            <v>782.57940165899345</v>
          </cell>
          <cell r="AO54">
            <v>984.6247258100193</v>
          </cell>
          <cell r="AP54">
            <v>483.53690557998198</v>
          </cell>
          <cell r="AQ54">
            <v>171.71382430000085</v>
          </cell>
          <cell r="AR54">
            <v>7786.0286778174341</v>
          </cell>
          <cell r="AS54">
            <v>112.01858975000505</v>
          </cell>
          <cell r="AT54">
            <v>122.9739322749956</v>
          </cell>
          <cell r="AU54">
            <v>1678.4350546909845</v>
          </cell>
          <cell r="AV54">
            <v>2015.7158102000249</v>
          </cell>
          <cell r="AW54">
            <v>903.48935792996781</v>
          </cell>
          <cell r="AX54">
            <v>1294.6298103299923</v>
          </cell>
          <cell r="AY54">
            <v>0</v>
          </cell>
          <cell r="AZ54">
            <v>0</v>
          </cell>
          <cell r="BA54">
            <v>574.03057638101745</v>
          </cell>
          <cell r="BB54">
            <v>331.11273571001948</v>
          </cell>
          <cell r="BC54">
            <v>753.62281054999039</v>
          </cell>
          <cell r="BD54">
            <v>0</v>
          </cell>
          <cell r="BE54">
            <v>6245.7788929832168</v>
          </cell>
          <cell r="BF54">
            <v>178.89472819000366</v>
          </cell>
          <cell r="BG54">
            <v>246.1783539300086</v>
          </cell>
          <cell r="BH54">
            <v>1652.3204819099919</v>
          </cell>
          <cell r="BI54">
            <v>1854.2729778826179</v>
          </cell>
          <cell r="BJ54">
            <v>287.04185760999098</v>
          </cell>
          <cell r="BK54">
            <v>520.93311370001175</v>
          </cell>
          <cell r="BL54">
            <v>388.86757455003681</v>
          </cell>
          <cell r="BM54">
            <v>153.11632542998996</v>
          </cell>
          <cell r="BN54">
            <v>247.48694701000932</v>
          </cell>
          <cell r="BO54">
            <v>308.68885343999136</v>
          </cell>
          <cell r="BP54">
            <v>0</v>
          </cell>
          <cell r="BQ54">
            <v>407.97767933149589</v>
          </cell>
          <cell r="BR54">
            <v>5864.6571559188887</v>
          </cell>
          <cell r="BS54">
            <v>0</v>
          </cell>
          <cell r="BT54">
            <v>363.52468927699374</v>
          </cell>
          <cell r="BU54">
            <v>1144.4982179850049</v>
          </cell>
          <cell r="BV54">
            <v>802.44965484002023</v>
          </cell>
          <cell r="BW54">
            <v>1796.4746951170382</v>
          </cell>
          <cell r="BX54">
            <v>415.75623698998243</v>
          </cell>
          <cell r="BY54">
            <v>28.886101279989816</v>
          </cell>
          <cell r="BZ54">
            <v>0</v>
          </cell>
          <cell r="CA54">
            <v>0</v>
          </cell>
          <cell r="CB54">
            <v>847.68471689999569</v>
          </cell>
          <cell r="CC54">
            <v>357.8441571900039</v>
          </cell>
          <cell r="CD54">
            <v>107.53868634000537</v>
          </cell>
          <cell r="CE54">
            <v>1808.2543942518532</v>
          </cell>
          <cell r="CF54">
            <v>0</v>
          </cell>
          <cell r="CG54">
            <v>0</v>
          </cell>
          <cell r="CH54">
            <v>662.95647766700131</v>
          </cell>
          <cell r="CI54">
            <v>1145.2979165849974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1849.77040208783</v>
          </cell>
          <cell r="CS54">
            <v>0</v>
          </cell>
          <cell r="CT54">
            <v>520.30304235001677</v>
          </cell>
          <cell r="CU54">
            <v>993.90376665900112</v>
          </cell>
          <cell r="CV54">
            <v>257.29407535999781</v>
          </cell>
          <cell r="CW54">
            <v>78.269517718988936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719.2217168295756</v>
          </cell>
          <cell r="DF54">
            <v>0</v>
          </cell>
          <cell r="DG54">
            <v>0</v>
          </cell>
          <cell r="DH54">
            <v>387.48658595999586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331.73513086998719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1490.0965481093153</v>
          </cell>
          <cell r="S55">
            <v>0</v>
          </cell>
          <cell r="T55">
            <v>0</v>
          </cell>
          <cell r="U55">
            <v>548.22790634992998</v>
          </cell>
          <cell r="V55">
            <v>470.11260897002649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471.75603279005736</v>
          </cell>
          <cell r="AC55">
            <v>0</v>
          </cell>
          <cell r="AD55">
            <v>0</v>
          </cell>
          <cell r="AE55">
            <v>8681.3935104375705</v>
          </cell>
          <cell r="AF55">
            <v>668.96537814004114</v>
          </cell>
          <cell r="AG55">
            <v>508.70632116001798</v>
          </cell>
          <cell r="AH55">
            <v>987.30929269792978</v>
          </cell>
          <cell r="AI55">
            <v>1244.9510018220171</v>
          </cell>
          <cell r="AJ55">
            <v>157.49743811995722</v>
          </cell>
          <cell r="AK55">
            <v>1708.8254180400399</v>
          </cell>
          <cell r="AL55">
            <v>0</v>
          </cell>
          <cell r="AM55">
            <v>0</v>
          </cell>
          <cell r="AN55">
            <v>905.5283514840994</v>
          </cell>
          <cell r="AO55">
            <v>1416.7935306209838</v>
          </cell>
          <cell r="AP55">
            <v>558.72517293598503</v>
          </cell>
          <cell r="AQ55">
            <v>524.09160541795427</v>
          </cell>
          <cell r="AR55">
            <v>6840.1874327939004</v>
          </cell>
          <cell r="AS55">
            <v>173.36998735798988</v>
          </cell>
          <cell r="AT55">
            <v>738.4717118400149</v>
          </cell>
          <cell r="AU55">
            <v>1409.1825955499662</v>
          </cell>
          <cell r="AV55">
            <v>1354.6385460600723</v>
          </cell>
          <cell r="AW55">
            <v>358.8228257400915</v>
          </cell>
          <cell r="AX55">
            <v>856.7733224700205</v>
          </cell>
          <cell r="AY55">
            <v>130.5530555100413</v>
          </cell>
          <cell r="AZ55">
            <v>0</v>
          </cell>
          <cell r="BA55">
            <v>925.48841748002451</v>
          </cell>
          <cell r="BB55">
            <v>242.03242862096522</v>
          </cell>
          <cell r="BC55">
            <v>369.57920936966548</v>
          </cell>
          <cell r="BD55">
            <v>281.27533279499039</v>
          </cell>
          <cell r="BE55">
            <v>8668.5707610668615</v>
          </cell>
          <cell r="BF55">
            <v>582.2447877000086</v>
          </cell>
          <cell r="BG55">
            <v>606.64394118002383</v>
          </cell>
          <cell r="BH55">
            <v>1196.4212443380384</v>
          </cell>
          <cell r="BI55">
            <v>2536.1964981720084</v>
          </cell>
          <cell r="BJ55">
            <v>201.03705924004316</v>
          </cell>
          <cell r="BK55">
            <v>282.62472580501344</v>
          </cell>
          <cell r="BL55">
            <v>199.09396505996119</v>
          </cell>
          <cell r="BM55">
            <v>394.43449716002215</v>
          </cell>
          <cell r="BN55">
            <v>573.1142029799521</v>
          </cell>
          <cell r="BO55">
            <v>1421.0092730610631</v>
          </cell>
          <cell r="BP55">
            <v>430.23990579001838</v>
          </cell>
          <cell r="BQ55">
            <v>245.51066058001015</v>
          </cell>
          <cell r="BR55">
            <v>10395.229880088009</v>
          </cell>
          <cell r="BS55">
            <v>345.96526364103192</v>
          </cell>
          <cell r="BT55">
            <v>364.154410721967</v>
          </cell>
          <cell r="BU55">
            <v>1627.3615036380943</v>
          </cell>
          <cell r="BV55">
            <v>1806.2303894399665</v>
          </cell>
          <cell r="BW55">
            <v>727.39518919202965</v>
          </cell>
          <cell r="BX55">
            <v>324.84682425006758</v>
          </cell>
          <cell r="BY55">
            <v>391.21157372102607</v>
          </cell>
          <cell r="BZ55">
            <v>304.83384944999125</v>
          </cell>
          <cell r="CA55">
            <v>1704.4790797349997</v>
          </cell>
          <cell r="CB55">
            <v>1900.7045004599495</v>
          </cell>
          <cell r="CC55">
            <v>880.0499001389835</v>
          </cell>
          <cell r="CD55">
            <v>17.997395700018387</v>
          </cell>
          <cell r="CE55">
            <v>7120.20752166491</v>
          </cell>
          <cell r="CF55">
            <v>281.80831742996816</v>
          </cell>
          <cell r="CG55">
            <v>369.78471186000388</v>
          </cell>
          <cell r="CH55">
            <v>796.99734257999808</v>
          </cell>
          <cell r="CI55">
            <v>1240.182896703016</v>
          </cell>
          <cell r="CJ55">
            <v>873.52297460997943</v>
          </cell>
          <cell r="CK55">
            <v>523.59568815003149</v>
          </cell>
          <cell r="CL55">
            <v>486.2648814599961</v>
          </cell>
          <cell r="CM55">
            <v>147.93944232002832</v>
          </cell>
          <cell r="CN55">
            <v>627.89230754994787</v>
          </cell>
          <cell r="CO55">
            <v>1347.6337219199631</v>
          </cell>
          <cell r="CP55">
            <v>140.53211150999414</v>
          </cell>
          <cell r="CQ55">
            <v>284.05312557000434</v>
          </cell>
          <cell r="CR55">
            <v>5488.2947252681479</v>
          </cell>
          <cell r="CS55">
            <v>0</v>
          </cell>
          <cell r="CT55">
            <v>43.143496770004276</v>
          </cell>
          <cell r="CU55">
            <v>1775.1999182340223</v>
          </cell>
          <cell r="CV55">
            <v>1591.7660155650228</v>
          </cell>
          <cell r="CW55">
            <v>494.06711831991561</v>
          </cell>
          <cell r="CX55">
            <v>345.14092373999301</v>
          </cell>
          <cell r="CY55">
            <v>413.1045438000001</v>
          </cell>
          <cell r="CZ55">
            <v>0</v>
          </cell>
          <cell r="DA55">
            <v>215.3857031891821</v>
          </cell>
          <cell r="DB55">
            <v>610.48700565006584</v>
          </cell>
          <cell r="DC55">
            <v>0</v>
          </cell>
          <cell r="DD55">
            <v>0</v>
          </cell>
          <cell r="DE55">
            <v>1854.0770842349157</v>
          </cell>
          <cell r="DF55">
            <v>0</v>
          </cell>
          <cell r="DG55">
            <v>0</v>
          </cell>
          <cell r="DH55">
            <v>832.96154286002275</v>
          </cell>
          <cell r="DI55">
            <v>340.41365839494392</v>
          </cell>
          <cell r="DJ55">
            <v>127.59457508998457</v>
          </cell>
          <cell r="DK55">
            <v>362.2525839000009</v>
          </cell>
          <cell r="DL55">
            <v>0</v>
          </cell>
          <cell r="DM55">
            <v>0</v>
          </cell>
          <cell r="DN55">
            <v>0</v>
          </cell>
          <cell r="DO55">
            <v>190.85472398996353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10146.912312341388</v>
          </cell>
          <cell r="AF56">
            <v>291.53825910000887</v>
          </cell>
          <cell r="AG56">
            <v>1908.2807295110251</v>
          </cell>
          <cell r="AH56">
            <v>1734.5720798399998</v>
          </cell>
          <cell r="AI56">
            <v>1417.371668339998</v>
          </cell>
          <cell r="AJ56">
            <v>1708.3992125700461</v>
          </cell>
          <cell r="AK56">
            <v>240.63340780005092</v>
          </cell>
          <cell r="AL56">
            <v>0</v>
          </cell>
          <cell r="AM56">
            <v>0</v>
          </cell>
          <cell r="AN56">
            <v>1608.9447636500117</v>
          </cell>
          <cell r="AO56">
            <v>636.31791007998982</v>
          </cell>
          <cell r="AP56">
            <v>416.61789249999856</v>
          </cell>
          <cell r="AQ56">
            <v>184.23638894999749</v>
          </cell>
          <cell r="AR56">
            <v>10944.012330312282</v>
          </cell>
          <cell r="AS56">
            <v>291.53825910000887</v>
          </cell>
          <cell r="AT56">
            <v>0</v>
          </cell>
          <cell r="AU56">
            <v>1832.0005619899894</v>
          </cell>
          <cell r="AV56">
            <v>3579.5963119821972</v>
          </cell>
          <cell r="AW56">
            <v>1191.6249644100317</v>
          </cell>
          <cell r="AX56">
            <v>1849.6372564719641</v>
          </cell>
          <cell r="AY56">
            <v>0</v>
          </cell>
          <cell r="AZ56">
            <v>0</v>
          </cell>
          <cell r="BA56">
            <v>566.49181054998189</v>
          </cell>
          <cell r="BB56">
            <v>640.3560952199914</v>
          </cell>
          <cell r="BC56">
            <v>992.76707058798638</v>
          </cell>
          <cell r="BD56">
            <v>0</v>
          </cell>
          <cell r="BE56">
            <v>6479.124806439504</v>
          </cell>
          <cell r="BF56">
            <v>332.40337821700086</v>
          </cell>
          <cell r="BG56">
            <v>818.11360158998286</v>
          </cell>
          <cell r="BH56">
            <v>2286.5314967909653</v>
          </cell>
          <cell r="BI56">
            <v>1097.3693138249801</v>
          </cell>
          <cell r="BJ56">
            <v>0</v>
          </cell>
          <cell r="BK56">
            <v>295.38471770996694</v>
          </cell>
          <cell r="BL56">
            <v>0</v>
          </cell>
          <cell r="BM56">
            <v>645.63492069992935</v>
          </cell>
          <cell r="BN56">
            <v>0</v>
          </cell>
          <cell r="BO56">
            <v>650.06499125200207</v>
          </cell>
          <cell r="BP56">
            <v>88.618666555004893</v>
          </cell>
          <cell r="BQ56">
            <v>265.00371980000637</v>
          </cell>
          <cell r="BR56">
            <v>9793.152830505278</v>
          </cell>
          <cell r="BS56">
            <v>0</v>
          </cell>
          <cell r="BT56">
            <v>402.23023009000462</v>
          </cell>
          <cell r="BU56">
            <v>1812.848387740989</v>
          </cell>
          <cell r="BV56">
            <v>1805.3036752177868</v>
          </cell>
          <cell r="BW56">
            <v>1216.4565021320013</v>
          </cell>
          <cell r="BX56">
            <v>1797.4431349590304</v>
          </cell>
          <cell r="BY56">
            <v>1303.6774936129805</v>
          </cell>
          <cell r="BZ56">
            <v>0</v>
          </cell>
          <cell r="CA56">
            <v>31.188067179988138</v>
          </cell>
          <cell r="CB56">
            <v>700.37442175278557</v>
          </cell>
          <cell r="CC56">
            <v>592.1947498700174</v>
          </cell>
          <cell r="CD56">
            <v>131.4361679499998</v>
          </cell>
          <cell r="CE56">
            <v>2625.0575008997694</v>
          </cell>
          <cell r="CF56">
            <v>0</v>
          </cell>
          <cell r="CG56">
            <v>0</v>
          </cell>
          <cell r="CH56">
            <v>796.98355833001551</v>
          </cell>
          <cell r="CI56">
            <v>1828.0739425700158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1757.0296202301979</v>
          </cell>
          <cell r="CS56">
            <v>0</v>
          </cell>
          <cell r="CT56">
            <v>303.55651207000483</v>
          </cell>
          <cell r="CU56">
            <v>500.70889905001968</v>
          </cell>
          <cell r="CV56">
            <v>416.18929886003025</v>
          </cell>
          <cell r="CW56">
            <v>536.57491025002673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189.57060266006738</v>
          </cell>
          <cell r="DF56">
            <v>0</v>
          </cell>
          <cell r="DG56">
            <v>0</v>
          </cell>
          <cell r="DH56">
            <v>174.30362823000178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15.266974430007394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2105.9977400004864</v>
          </cell>
          <cell r="S57">
            <v>0</v>
          </cell>
          <cell r="T57">
            <v>0</v>
          </cell>
          <cell r="U57">
            <v>0</v>
          </cell>
          <cell r="V57">
            <v>1550.5585774999927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555.43916250002803</v>
          </cell>
          <cell r="AC57">
            <v>0</v>
          </cell>
          <cell r="AD57">
            <v>0</v>
          </cell>
          <cell r="AE57">
            <v>3772.2753013009205</v>
          </cell>
          <cell r="AF57">
            <v>366.19977849998395</v>
          </cell>
          <cell r="AG57">
            <v>326.05755349999527</v>
          </cell>
          <cell r="AH57">
            <v>429.70806999999331</v>
          </cell>
          <cell r="AI57">
            <v>195.38266249996377</v>
          </cell>
          <cell r="AJ57">
            <v>506.23519250005484</v>
          </cell>
          <cell r="AK57">
            <v>453.53321042505559</v>
          </cell>
          <cell r="AL57">
            <v>111.00576012500096</v>
          </cell>
          <cell r="AM57">
            <v>116.35517500003334</v>
          </cell>
          <cell r="AN57">
            <v>398.34530000004452</v>
          </cell>
          <cell r="AO57">
            <v>126.91233999998076</v>
          </cell>
          <cell r="AP57">
            <v>583.50386499997694</v>
          </cell>
          <cell r="AQ57">
            <v>159.03639374999329</v>
          </cell>
          <cell r="AR57">
            <v>6834.8944250009954</v>
          </cell>
          <cell r="AS57">
            <v>454.25655749998987</v>
          </cell>
          <cell r="AT57">
            <v>962.23706150002545</v>
          </cell>
          <cell r="AU57">
            <v>379.76555625000037</v>
          </cell>
          <cell r="AV57">
            <v>1227.3977477499866</v>
          </cell>
          <cell r="AW57">
            <v>692.79201125004329</v>
          </cell>
          <cell r="AX57">
            <v>453.75842349999584</v>
          </cell>
          <cell r="AY57">
            <v>394.8899954999797</v>
          </cell>
          <cell r="AZ57">
            <v>281.09602250007447</v>
          </cell>
          <cell r="BA57">
            <v>294.28533499996411</v>
          </cell>
          <cell r="BB57">
            <v>1059.599303749972</v>
          </cell>
          <cell r="BC57">
            <v>164.76864724999177</v>
          </cell>
          <cell r="BD57">
            <v>470.04776325001149</v>
          </cell>
          <cell r="BE57">
            <v>6966.6645234487951</v>
          </cell>
          <cell r="BF57">
            <v>590.74440440000035</v>
          </cell>
          <cell r="BG57">
            <v>1174.8190869999817</v>
          </cell>
          <cell r="BH57">
            <v>1237.8208647999563</v>
          </cell>
          <cell r="BI57">
            <v>999.92646724998485</v>
          </cell>
          <cell r="BJ57">
            <v>316.76832999999169</v>
          </cell>
          <cell r="BK57">
            <v>791.03646750003099</v>
          </cell>
          <cell r="BL57">
            <v>117.32406500005163</v>
          </cell>
          <cell r="BM57">
            <v>196.54707249999046</v>
          </cell>
          <cell r="BN57">
            <v>345.6510249999701</v>
          </cell>
          <cell r="BO57">
            <v>597.63154249999207</v>
          </cell>
          <cell r="BP57">
            <v>469.85244250000687</v>
          </cell>
          <cell r="BQ57">
            <v>128.54275500000222</v>
          </cell>
          <cell r="BR57">
            <v>7160.2046440001577</v>
          </cell>
          <cell r="BS57">
            <v>679.81333500001347</v>
          </cell>
          <cell r="BT57">
            <v>1324.8423487499822</v>
          </cell>
          <cell r="BU57">
            <v>531.58995749999303</v>
          </cell>
          <cell r="BV57">
            <v>953.29917924996698</v>
          </cell>
          <cell r="BW57">
            <v>373.03723999997601</v>
          </cell>
          <cell r="BX57">
            <v>703.25043249991722</v>
          </cell>
          <cell r="BY57">
            <v>0</v>
          </cell>
          <cell r="BZ57">
            <v>606.87706249998882</v>
          </cell>
          <cell r="CA57">
            <v>407.07327499997336</v>
          </cell>
          <cell r="CB57">
            <v>685.46812450001016</v>
          </cell>
          <cell r="CC57">
            <v>603.78869400001713</v>
          </cell>
          <cell r="CD57">
            <v>291.16499499999918</v>
          </cell>
          <cell r="CE57">
            <v>4513.6961367493495</v>
          </cell>
          <cell r="CF57">
            <v>119.19842749999953</v>
          </cell>
          <cell r="CG57">
            <v>130.44997749995673</v>
          </cell>
          <cell r="CH57">
            <v>1270.2195449999999</v>
          </cell>
          <cell r="CI57">
            <v>315.3929524999694</v>
          </cell>
          <cell r="CJ57">
            <v>221.46197499998379</v>
          </cell>
          <cell r="CK57">
            <v>871.73969175003003</v>
          </cell>
          <cell r="CL57">
            <v>0</v>
          </cell>
          <cell r="CM57">
            <v>83.117670000065118</v>
          </cell>
          <cell r="CN57">
            <v>720.67906250001397</v>
          </cell>
          <cell r="CO57">
            <v>387.81312999996589</v>
          </cell>
          <cell r="CP57">
            <v>282.4015875000041</v>
          </cell>
          <cell r="CQ57">
            <v>111.22211750000133</v>
          </cell>
          <cell r="CR57">
            <v>2507.2935500750318</v>
          </cell>
          <cell r="CS57">
            <v>52.224287499993807</v>
          </cell>
          <cell r="CT57">
            <v>506.26258999999845</v>
          </cell>
          <cell r="CU57">
            <v>720.41320257500047</v>
          </cell>
          <cell r="CV57">
            <v>284.3957099999534</v>
          </cell>
          <cell r="CW57">
            <v>161.33195500005968</v>
          </cell>
          <cell r="CX57">
            <v>306.24268000002485</v>
          </cell>
          <cell r="CY57">
            <v>4.1579250000650063</v>
          </cell>
          <cell r="CZ57">
            <v>52.847915000049397</v>
          </cell>
          <cell r="DA57">
            <v>126.46503500000108</v>
          </cell>
          <cell r="DB57">
            <v>292.95224999997299</v>
          </cell>
          <cell r="DC57">
            <v>0</v>
          </cell>
          <cell r="DD57">
            <v>0</v>
          </cell>
          <cell r="DE57">
            <v>2876.6669411798939</v>
          </cell>
          <cell r="DF57">
            <v>69.841004999994766</v>
          </cell>
          <cell r="DG57">
            <v>164.01162750000367</v>
          </cell>
          <cell r="DH57">
            <v>445.44580824999139</v>
          </cell>
          <cell r="DI57">
            <v>1217.952626179962</v>
          </cell>
          <cell r="DJ57">
            <v>211.72860500006936</v>
          </cell>
          <cell r="DK57">
            <v>364.7628974999534</v>
          </cell>
          <cell r="DL57">
            <v>0</v>
          </cell>
          <cell r="DM57">
            <v>72.085045999963768</v>
          </cell>
          <cell r="DN57">
            <v>5.9624207500019111</v>
          </cell>
          <cell r="DO57">
            <v>324.8769050000119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1409.2397497799248</v>
          </cell>
          <cell r="S58">
            <v>0</v>
          </cell>
          <cell r="T58">
            <v>0</v>
          </cell>
          <cell r="U58">
            <v>414.70021793997148</v>
          </cell>
          <cell r="V58">
            <v>552.86677458009217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441.67275726003572</v>
          </cell>
          <cell r="AC58">
            <v>0</v>
          </cell>
          <cell r="AD58">
            <v>0</v>
          </cell>
          <cell r="AE58">
            <v>8323.3918780628592</v>
          </cell>
          <cell r="AF58">
            <v>512.36336766002933</v>
          </cell>
          <cell r="AG58">
            <v>826.07959547999781</v>
          </cell>
          <cell r="AH58">
            <v>1350.6650109180482</v>
          </cell>
          <cell r="AI58">
            <v>263.366205779952</v>
          </cell>
          <cell r="AJ58">
            <v>1481.775775140035</v>
          </cell>
          <cell r="AK58">
            <v>248.21479583997279</v>
          </cell>
          <cell r="AL58">
            <v>0</v>
          </cell>
          <cell r="AM58">
            <v>220.55830073996913</v>
          </cell>
          <cell r="AN58">
            <v>1764.510965519934</v>
          </cell>
          <cell r="AO58">
            <v>1079.2464538799832</v>
          </cell>
          <cell r="AP58">
            <v>211.40595059999032</v>
          </cell>
          <cell r="AQ58">
            <v>365.20545650401618</v>
          </cell>
          <cell r="AR58">
            <v>9536.8843978028744</v>
          </cell>
          <cell r="AS58">
            <v>0</v>
          </cell>
          <cell r="AT58">
            <v>770.55920121603413</v>
          </cell>
          <cell r="AU58">
            <v>928.38646044000052</v>
          </cell>
          <cell r="AV58">
            <v>1555.6302236400079</v>
          </cell>
          <cell r="AW58">
            <v>1867.7492782019544</v>
          </cell>
          <cell r="AX58">
            <v>1116.744775008061</v>
          </cell>
          <cell r="AY58">
            <v>123.01832040003501</v>
          </cell>
          <cell r="AZ58">
            <v>467.40854019601829</v>
          </cell>
          <cell r="BA58">
            <v>204.54133121995255</v>
          </cell>
          <cell r="BB58">
            <v>1044.6522556919954</v>
          </cell>
          <cell r="BC58">
            <v>614.24072621401865</v>
          </cell>
          <cell r="BD58">
            <v>843.9532855739817</v>
          </cell>
          <cell r="BE58">
            <v>9752.39374449756</v>
          </cell>
          <cell r="BF58">
            <v>291.98860245960532</v>
          </cell>
          <cell r="BG58">
            <v>544.10432093997952</v>
          </cell>
          <cell r="BH58">
            <v>1905.9399771300377</v>
          </cell>
          <cell r="BI58">
            <v>1834.9767246000702</v>
          </cell>
          <cell r="BJ58">
            <v>29.433145139948465</v>
          </cell>
          <cell r="BK58">
            <v>900.81098287203349</v>
          </cell>
          <cell r="BL58">
            <v>134.79919277993031</v>
          </cell>
          <cell r="BM58">
            <v>226.19625737995375</v>
          </cell>
          <cell r="BN58">
            <v>780.6249779999489</v>
          </cell>
          <cell r="BO58">
            <v>1836.5326459776261</v>
          </cell>
          <cell r="BP58">
            <v>218.71030549803982</v>
          </cell>
          <cell r="BQ58">
            <v>1048.276611719979</v>
          </cell>
          <cell r="BR58">
            <v>11298.352937777527</v>
          </cell>
          <cell r="BS58">
            <v>201.56831981998403</v>
          </cell>
          <cell r="BT58">
            <v>1143.6304086239543</v>
          </cell>
          <cell r="BU58">
            <v>2159.674690973945</v>
          </cell>
          <cell r="BV58">
            <v>2688.4175630999962</v>
          </cell>
          <cell r="BW58">
            <v>780.71154545992613</v>
          </cell>
          <cell r="BX58">
            <v>0</v>
          </cell>
          <cell r="BY58">
            <v>415.0127528400626</v>
          </cell>
          <cell r="BZ58">
            <v>190.70874060003553</v>
          </cell>
          <cell r="CA58">
            <v>729.37799591990188</v>
          </cell>
          <cell r="CB58">
            <v>2108.7853874400025</v>
          </cell>
          <cell r="CC58">
            <v>623.21392248000484</v>
          </cell>
          <cell r="CD58">
            <v>257.25161052000476</v>
          </cell>
          <cell r="CE58">
            <v>6149.1448001833633</v>
          </cell>
          <cell r="CF58">
            <v>466.34798422799213</v>
          </cell>
          <cell r="CG58">
            <v>0</v>
          </cell>
          <cell r="CH58">
            <v>1237.2773479199968</v>
          </cell>
          <cell r="CI58">
            <v>1044.2338610700099</v>
          </cell>
          <cell r="CJ58">
            <v>254.05727933999151</v>
          </cell>
          <cell r="CK58">
            <v>463.44575784006156</v>
          </cell>
          <cell r="CL58">
            <v>327.28646634006873</v>
          </cell>
          <cell r="CM58">
            <v>340.80000000004657</v>
          </cell>
          <cell r="CN58">
            <v>9.1672192440601066</v>
          </cell>
          <cell r="CO58">
            <v>1735.038903150009</v>
          </cell>
          <cell r="CP58">
            <v>151.11107144999551</v>
          </cell>
          <cell r="CQ58">
            <v>120.37890960002551</v>
          </cell>
          <cell r="CR58">
            <v>5543.6780445184559</v>
          </cell>
          <cell r="CS58">
            <v>0</v>
          </cell>
          <cell r="CT58">
            <v>532.31598716997541</v>
          </cell>
          <cell r="CU58">
            <v>1116.393811499991</v>
          </cell>
          <cell r="CV58">
            <v>1750.5804788219975</v>
          </cell>
          <cell r="CW58">
            <v>317.65680024004541</v>
          </cell>
          <cell r="CX58">
            <v>259.19578932004515</v>
          </cell>
          <cell r="CY58">
            <v>330.06852750002872</v>
          </cell>
          <cell r="CZ58">
            <v>0</v>
          </cell>
          <cell r="DA58">
            <v>124.83419651992153</v>
          </cell>
          <cell r="DB58">
            <v>1112.6324534459854</v>
          </cell>
          <cell r="DC58">
            <v>0</v>
          </cell>
          <cell r="DD58">
            <v>0</v>
          </cell>
          <cell r="DE58">
            <v>3113.8399062473327</v>
          </cell>
          <cell r="DF58">
            <v>0</v>
          </cell>
          <cell r="DG58">
            <v>248.8432565999683</v>
          </cell>
          <cell r="DH58">
            <v>456.71711084397975</v>
          </cell>
          <cell r="DI58">
            <v>835.8559759799391</v>
          </cell>
          <cell r="DJ58">
            <v>718.00803035998251</v>
          </cell>
          <cell r="DK58">
            <v>209.34449400007725</v>
          </cell>
          <cell r="DL58">
            <v>0</v>
          </cell>
          <cell r="DM58">
            <v>0</v>
          </cell>
          <cell r="DN58">
            <v>0</v>
          </cell>
          <cell r="DO58">
            <v>645.07103846402606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1271.9051935002208</v>
          </cell>
          <cell r="S60">
            <v>0</v>
          </cell>
          <cell r="T60">
            <v>0</v>
          </cell>
          <cell r="U60">
            <v>28.797127500001807</v>
          </cell>
          <cell r="V60">
            <v>743.99925599998096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499.10881000000518</v>
          </cell>
          <cell r="AC60">
            <v>0</v>
          </cell>
          <cell r="AD60">
            <v>0</v>
          </cell>
          <cell r="AE60">
            <v>6628.9291854496114</v>
          </cell>
          <cell r="AF60">
            <v>416.95236925000791</v>
          </cell>
          <cell r="AG60">
            <v>851.26802099999622</v>
          </cell>
          <cell r="AH60">
            <v>1296.838772749994</v>
          </cell>
          <cell r="AI60">
            <v>1401.4563974500052</v>
          </cell>
          <cell r="AJ60">
            <v>306.96165250003105</v>
          </cell>
          <cell r="AK60">
            <v>514.06654250004794</v>
          </cell>
          <cell r="AL60">
            <v>127.07036499999231</v>
          </cell>
          <cell r="AM60">
            <v>664.29495999997016</v>
          </cell>
          <cell r="AN60">
            <v>463.22515500005102</v>
          </cell>
          <cell r="AO60">
            <v>406.1644850000157</v>
          </cell>
          <cell r="AP60">
            <v>23.318629749992397</v>
          </cell>
          <cell r="AQ60">
            <v>157.31183524998778</v>
          </cell>
          <cell r="AR60">
            <v>6576.6764024994336</v>
          </cell>
          <cell r="AS60">
            <v>171.05751749999763</v>
          </cell>
          <cell r="AT60">
            <v>946.41092499997467</v>
          </cell>
          <cell r="AU60">
            <v>577.65976899999077</v>
          </cell>
          <cell r="AV60">
            <v>1308.0711291499902</v>
          </cell>
          <cell r="AW60">
            <v>660.09677609999198</v>
          </cell>
          <cell r="AX60">
            <v>804.76235250005266</v>
          </cell>
          <cell r="AY60">
            <v>163.05612175003625</v>
          </cell>
          <cell r="AZ60">
            <v>205.83505649998551</v>
          </cell>
          <cell r="BA60">
            <v>522.47025250003207</v>
          </cell>
          <cell r="BB60">
            <v>961.16832999998587</v>
          </cell>
          <cell r="BC60">
            <v>84.497462500003166</v>
          </cell>
          <cell r="BD60">
            <v>171.59071000000404</v>
          </cell>
          <cell r="BE60">
            <v>8447.7614345001057</v>
          </cell>
          <cell r="BF60">
            <v>611.27529874998436</v>
          </cell>
          <cell r="BG60">
            <v>1114.3632700000016</v>
          </cell>
          <cell r="BH60">
            <v>1313.7014595000073</v>
          </cell>
          <cell r="BI60">
            <v>1421.2649010000168</v>
          </cell>
          <cell r="BJ60">
            <v>643.02287749998504</v>
          </cell>
          <cell r="BK60">
            <v>592.37501749995863</v>
          </cell>
          <cell r="BL60">
            <v>0</v>
          </cell>
          <cell r="BM60">
            <v>332.68503250001231</v>
          </cell>
          <cell r="BN60">
            <v>370.2543065000209</v>
          </cell>
          <cell r="BO60">
            <v>1243.7589137500036</v>
          </cell>
          <cell r="BP60">
            <v>431.5956287500012</v>
          </cell>
          <cell r="BQ60">
            <v>373.46472874999745</v>
          </cell>
          <cell r="BR60">
            <v>5841.2898675953038</v>
          </cell>
          <cell r="BS60">
            <v>347.82524000000558</v>
          </cell>
          <cell r="BT60">
            <v>686.4046902449918</v>
          </cell>
          <cell r="BU60">
            <v>1092.9876104999857</v>
          </cell>
          <cell r="BV60">
            <v>1001.3640958500328</v>
          </cell>
          <cell r="BW60">
            <v>432.90583750000224</v>
          </cell>
          <cell r="BX60">
            <v>334.66786000004504</v>
          </cell>
          <cell r="BY60">
            <v>0</v>
          </cell>
          <cell r="BZ60">
            <v>161.26645499997539</v>
          </cell>
          <cell r="CA60">
            <v>466.23664849996567</v>
          </cell>
          <cell r="CB60">
            <v>799.41126249998342</v>
          </cell>
          <cell r="CC60">
            <v>490.28900999999314</v>
          </cell>
          <cell r="CD60">
            <v>27.931157500002882</v>
          </cell>
          <cell r="CE60">
            <v>4023.4084769999608</v>
          </cell>
          <cell r="CF60">
            <v>18.171922999987146</v>
          </cell>
          <cell r="CG60">
            <v>327.70487250000588</v>
          </cell>
          <cell r="CH60">
            <v>1050.5368382500019</v>
          </cell>
          <cell r="CI60">
            <v>362.28078749997076</v>
          </cell>
          <cell r="CJ60">
            <v>170.12600200000452</v>
          </cell>
          <cell r="CK60">
            <v>607.36177374998806</v>
          </cell>
          <cell r="CL60">
            <v>142.5266174999997</v>
          </cell>
          <cell r="CM60">
            <v>131.28465749998577</v>
          </cell>
          <cell r="CN60">
            <v>480.79614749999018</v>
          </cell>
          <cell r="CO60">
            <v>177.17099749998306</v>
          </cell>
          <cell r="CP60">
            <v>417.04416750000382</v>
          </cell>
          <cell r="CQ60">
            <v>138.4036924999964</v>
          </cell>
          <cell r="CR60">
            <v>3654.2475327495486</v>
          </cell>
          <cell r="CS60">
            <v>57.035350000005565</v>
          </cell>
          <cell r="CT60">
            <v>699.04805949999718</v>
          </cell>
          <cell r="CU60">
            <v>601.01102249999531</v>
          </cell>
          <cell r="CV60">
            <v>715.15092600003118</v>
          </cell>
          <cell r="CW60">
            <v>427.6793167500291</v>
          </cell>
          <cell r="CX60">
            <v>253.33528349996777</v>
          </cell>
          <cell r="CY60">
            <v>-24.213363499962725</v>
          </cell>
          <cell r="CZ60">
            <v>37.309444999962579</v>
          </cell>
          <cell r="DA60">
            <v>171.39426149998326</v>
          </cell>
          <cell r="DB60">
            <v>716.49723149999045</v>
          </cell>
          <cell r="DC60">
            <v>0</v>
          </cell>
          <cell r="DD60">
            <v>0</v>
          </cell>
          <cell r="DE60">
            <v>2752.2035521497019</v>
          </cell>
          <cell r="DF60">
            <v>0</v>
          </cell>
          <cell r="DG60">
            <v>98.844829000008758</v>
          </cell>
          <cell r="DH60">
            <v>793.7090443999914</v>
          </cell>
          <cell r="DI60">
            <v>1104.7498187500169</v>
          </cell>
          <cell r="DJ60">
            <v>104.99193250003736</v>
          </cell>
          <cell r="DK60">
            <v>276.09837999998126</v>
          </cell>
          <cell r="DL60">
            <v>0</v>
          </cell>
          <cell r="DM60">
            <v>0</v>
          </cell>
          <cell r="DN60">
            <v>130.4763699999894</v>
          </cell>
          <cell r="DO60">
            <v>243.33317749999696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8902.3427256941795</v>
          </cell>
          <cell r="S83">
            <v>0</v>
          </cell>
          <cell r="T83">
            <v>0</v>
          </cell>
          <cell r="U83">
            <v>2381.3240721598268</v>
          </cell>
          <cell r="V83">
            <v>4122.4522802531719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2398.5663732998073</v>
          </cell>
          <cell r="AC83">
            <v>0</v>
          </cell>
          <cell r="AD83">
            <v>0</v>
          </cell>
          <cell r="AE83">
            <v>92486.437921464443</v>
          </cell>
          <cell r="AF83">
            <v>4708.8178798183799</v>
          </cell>
          <cell r="AG83">
            <v>9844.1003545820713</v>
          </cell>
          <cell r="AH83">
            <v>13419.23801779002</v>
          </cell>
          <cell r="AI83">
            <v>13431.717001084238</v>
          </cell>
          <cell r="AJ83">
            <v>10731.109344519675</v>
          </cell>
          <cell r="AK83">
            <v>7793.8700680620968</v>
          </cell>
          <cell r="AL83">
            <v>593.12228262424469</v>
          </cell>
          <cell r="AM83">
            <v>3298.4691294506192</v>
          </cell>
          <cell r="AN83">
            <v>12093.951135717332</v>
          </cell>
          <cell r="AO83">
            <v>8401.1374202333391</v>
          </cell>
          <cell r="AP83">
            <v>3657.3035624884069</v>
          </cell>
          <cell r="AQ83">
            <v>4513.6017251014709</v>
          </cell>
          <cell r="AR83">
            <v>82282.51166883111</v>
          </cell>
          <cell r="AS83">
            <v>2249.9627542756498</v>
          </cell>
          <cell r="AT83">
            <v>6653.05047602579</v>
          </cell>
          <cell r="AU83">
            <v>10583.595090221614</v>
          </cell>
          <cell r="AV83">
            <v>14705.686601750553</v>
          </cell>
          <cell r="AW83">
            <v>9240.1332553327084</v>
          </cell>
          <cell r="AX83">
            <v>10820.185853548348</v>
          </cell>
          <cell r="AY83">
            <v>2056.0899166725576</v>
          </cell>
          <cell r="AZ83">
            <v>2549.5082329139113</v>
          </cell>
          <cell r="BA83">
            <v>6803.8346817046404</v>
          </cell>
          <cell r="BB83">
            <v>8897.2605031616986</v>
          </cell>
          <cell r="BC83">
            <v>4755.9591174907982</v>
          </cell>
          <cell r="BD83">
            <v>2967.2451857477427</v>
          </cell>
          <cell r="BE83">
            <v>89888.214089602232</v>
          </cell>
          <cell r="BF83">
            <v>4815.8662015907466</v>
          </cell>
          <cell r="BG83">
            <v>7582.9306286126375</v>
          </cell>
          <cell r="BH83">
            <v>16898.914511021227</v>
          </cell>
          <cell r="BI83">
            <v>14573.973746273667</v>
          </cell>
          <cell r="BJ83">
            <v>4693.4030600115657</v>
          </cell>
          <cell r="BK83">
            <v>7043.4403672553599</v>
          </cell>
          <cell r="BL83">
            <v>3051.8741939086467</v>
          </cell>
          <cell r="BM83">
            <v>2841.9969862680882</v>
          </cell>
          <cell r="BN83">
            <v>7501.1778705902398</v>
          </cell>
          <cell r="BO83">
            <v>12640.191624300554</v>
          </cell>
          <cell r="BP83">
            <v>4328.3331485390663</v>
          </cell>
          <cell r="BQ83">
            <v>3916.1117512341589</v>
          </cell>
          <cell r="BR83">
            <v>86151.253789812326</v>
          </cell>
          <cell r="BS83">
            <v>3710.2623721845448</v>
          </cell>
          <cell r="BT83">
            <v>6920.552118703723</v>
          </cell>
          <cell r="BU83">
            <v>15830.895313780755</v>
          </cell>
          <cell r="BV83">
            <v>15007.984563406557</v>
          </cell>
          <cell r="BW83">
            <v>7197.5332878194749</v>
          </cell>
          <cell r="BX83">
            <v>5149.1627027876675</v>
          </cell>
          <cell r="BY83">
            <v>3730.352470356971</v>
          </cell>
          <cell r="BZ83">
            <v>1934.7152956295758</v>
          </cell>
          <cell r="CA83">
            <v>6638.565276004374</v>
          </cell>
          <cell r="CB83">
            <v>12786.708951903507</v>
          </cell>
          <cell r="CC83">
            <v>5318.8955171182752</v>
          </cell>
          <cell r="CD83">
            <v>1925.6259200759232</v>
          </cell>
          <cell r="CE83">
            <v>58790.232680648565</v>
          </cell>
          <cell r="CF83">
            <v>1593.284667249769</v>
          </cell>
          <cell r="CG83">
            <v>2550.7390298210084</v>
          </cell>
          <cell r="CH83">
            <v>11416.672304429114</v>
          </cell>
          <cell r="CI83">
            <v>9461.7318039834499</v>
          </cell>
          <cell r="CJ83">
            <v>6024.9440026283264</v>
          </cell>
          <cell r="CK83">
            <v>4538.8362934701145</v>
          </cell>
          <cell r="CL83">
            <v>2357.7149381898344</v>
          </cell>
          <cell r="CM83">
            <v>921.06316611915827</v>
          </cell>
          <cell r="CN83">
            <v>4874.4786855652928</v>
          </cell>
          <cell r="CO83">
            <v>10100.231565469876</v>
          </cell>
          <cell r="CP83">
            <v>3601.562666554004</v>
          </cell>
          <cell r="CQ83">
            <v>1348.9735572002828</v>
          </cell>
          <cell r="CR83">
            <v>43347.076323896646</v>
          </cell>
          <cell r="CS83">
            <v>232.22891472280025</v>
          </cell>
          <cell r="CT83">
            <v>3691.7106040082872</v>
          </cell>
          <cell r="CU83">
            <v>12243.097868371755</v>
          </cell>
          <cell r="CV83">
            <v>11026.032026693225</v>
          </cell>
          <cell r="CW83">
            <v>4483.937260966748</v>
          </cell>
          <cell r="CX83">
            <v>1858.0858258828521</v>
          </cell>
          <cell r="CY83">
            <v>1748.8647779598832</v>
          </cell>
          <cell r="CZ83">
            <v>134.0851906388998</v>
          </cell>
          <cell r="DA83">
            <v>1557.8735884539783</v>
          </cell>
          <cell r="DB83">
            <v>6371.1602661963552</v>
          </cell>
          <cell r="DC83">
            <v>0</v>
          </cell>
          <cell r="DD83">
            <v>0</v>
          </cell>
          <cell r="DE83">
            <v>27129.855436861515</v>
          </cell>
          <cell r="DF83">
            <v>69.841005001217127</v>
          </cell>
          <cell r="DG83">
            <v>960.79282794892788</v>
          </cell>
          <cell r="DH83">
            <v>7597.2510793581605</v>
          </cell>
          <cell r="DI83">
            <v>7173.5305777862668</v>
          </cell>
          <cell r="DJ83">
            <v>3681.0378397852182</v>
          </cell>
          <cell r="DK83">
            <v>2057.4553169608116</v>
          </cell>
          <cell r="DL83">
            <v>0</v>
          </cell>
          <cell r="DM83">
            <v>72.085046000778675</v>
          </cell>
          <cell r="DN83">
            <v>551.22274673357606</v>
          </cell>
          <cell r="DO83">
            <v>4966.6389972530305</v>
          </cell>
          <cell r="DP83">
            <v>0</v>
          </cell>
          <cell r="DQ83">
            <v>0</v>
          </cell>
          <cell r="DR83">
            <v>-5820.4901054054499</v>
          </cell>
          <cell r="DS83">
            <v>-297.0875290017575</v>
          </cell>
          <cell r="DT83">
            <v>-885.54167200066149</v>
          </cell>
          <cell r="DU83">
            <v>-957.54746129922569</v>
          </cell>
          <cell r="DV83">
            <v>-575.57536250166595</v>
          </cell>
          <cell r="DW83">
            <v>-410.93173795007169</v>
          </cell>
          <cell r="DX83">
            <v>-141.61684659868479</v>
          </cell>
          <cell r="DY83">
            <v>-120.66417180001736</v>
          </cell>
          <cell r="DZ83">
            <v>-136.36584400013089</v>
          </cell>
          <cell r="EA83">
            <v>-524.80678519979119</v>
          </cell>
          <cell r="EB83">
            <v>-559.4973958004266</v>
          </cell>
          <cell r="EC83">
            <v>-566.11253160052001</v>
          </cell>
          <cell r="ED83">
            <v>-644.74276765063405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8902.3427256941795</v>
          </cell>
          <cell r="S161">
            <v>0</v>
          </cell>
          <cell r="T161">
            <v>0</v>
          </cell>
          <cell r="U161">
            <v>2381.3240721598268</v>
          </cell>
          <cell r="V161">
            <v>4122.4522802531719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2398.566373296082</v>
          </cell>
          <cell r="AC161">
            <v>0</v>
          </cell>
          <cell r="AD161">
            <v>0</v>
          </cell>
          <cell r="AE161">
            <v>92486.437921404839</v>
          </cell>
          <cell r="AF161">
            <v>4708.8178798183799</v>
          </cell>
          <cell r="AG161">
            <v>9844.1003545820713</v>
          </cell>
          <cell r="AH161">
            <v>13419.23801779747</v>
          </cell>
          <cell r="AI161">
            <v>13431.717001087964</v>
          </cell>
          <cell r="AJ161">
            <v>10731.109344519675</v>
          </cell>
          <cell r="AK161">
            <v>7793.8700680583715</v>
          </cell>
          <cell r="AL161">
            <v>593.12228262424469</v>
          </cell>
          <cell r="AM161">
            <v>3298.4691294506192</v>
          </cell>
          <cell r="AN161">
            <v>12093.951135709882</v>
          </cell>
          <cell r="AO161">
            <v>8401.1374202296138</v>
          </cell>
          <cell r="AP161">
            <v>3657.3035624846816</v>
          </cell>
          <cell r="AQ161">
            <v>4513.6017251014709</v>
          </cell>
          <cell r="AR161">
            <v>82282.511668741703</v>
          </cell>
          <cell r="AS161">
            <v>2249.9627542793751</v>
          </cell>
          <cell r="AT161">
            <v>6653.0504760295153</v>
          </cell>
          <cell r="AU161">
            <v>10583.595090225339</v>
          </cell>
          <cell r="AV161">
            <v>14705.686601743102</v>
          </cell>
          <cell r="AW161">
            <v>9240.1332553327084</v>
          </cell>
          <cell r="AX161">
            <v>10820.185853548348</v>
          </cell>
          <cell r="AY161">
            <v>2056.0899166688323</v>
          </cell>
          <cell r="AZ161">
            <v>2549.5082329139113</v>
          </cell>
          <cell r="BA161">
            <v>6803.8346817046404</v>
          </cell>
          <cell r="BB161">
            <v>8897.2605031579733</v>
          </cell>
          <cell r="BC161">
            <v>4755.9591174870729</v>
          </cell>
          <cell r="BD161">
            <v>2967.2451857477427</v>
          </cell>
          <cell r="BE161">
            <v>89888.214089512825</v>
          </cell>
          <cell r="BF161">
            <v>4815.8662015870214</v>
          </cell>
          <cell r="BG161">
            <v>7582.9306286126375</v>
          </cell>
          <cell r="BH161">
            <v>16898.914511024952</v>
          </cell>
          <cell r="BI161">
            <v>14573.973746273667</v>
          </cell>
          <cell r="BJ161">
            <v>4693.4030600115657</v>
          </cell>
          <cell r="BK161">
            <v>7043.4403672516346</v>
          </cell>
          <cell r="BL161">
            <v>3051.8741939142346</v>
          </cell>
          <cell r="BM161">
            <v>2841.9969862625003</v>
          </cell>
          <cell r="BN161">
            <v>7501.1778705939651</v>
          </cell>
          <cell r="BO161">
            <v>12640.191624298692</v>
          </cell>
          <cell r="BP161">
            <v>4328.3331485390663</v>
          </cell>
          <cell r="BQ161">
            <v>3916.1117512285709</v>
          </cell>
          <cell r="BR161">
            <v>86151.253789782524</v>
          </cell>
          <cell r="BS161">
            <v>3710.2623721808195</v>
          </cell>
          <cell r="BT161">
            <v>6920.552118703723</v>
          </cell>
          <cell r="BU161">
            <v>15830.89531378448</v>
          </cell>
          <cell r="BV161">
            <v>15007.984563410282</v>
          </cell>
          <cell r="BW161">
            <v>7197.5332878157496</v>
          </cell>
          <cell r="BX161">
            <v>5149.1627027913928</v>
          </cell>
          <cell r="BY161">
            <v>3730.3524703606963</v>
          </cell>
          <cell r="BZ161">
            <v>1934.7152956277132</v>
          </cell>
          <cell r="CA161">
            <v>6638.5652760118246</v>
          </cell>
          <cell r="CB161">
            <v>12786.70895190537</v>
          </cell>
          <cell r="CC161">
            <v>5318.8955171257257</v>
          </cell>
          <cell r="CD161">
            <v>1925.6259200721979</v>
          </cell>
          <cell r="CE161">
            <v>58790.232680618763</v>
          </cell>
          <cell r="CF161">
            <v>1593.2846672460437</v>
          </cell>
          <cell r="CG161">
            <v>2550.7390298172832</v>
          </cell>
          <cell r="CH161">
            <v>11416.672304436564</v>
          </cell>
          <cell r="CI161">
            <v>9461.7318039834499</v>
          </cell>
          <cell r="CJ161">
            <v>6024.9440026283264</v>
          </cell>
          <cell r="CK161">
            <v>4538.8362934663892</v>
          </cell>
          <cell r="CL161">
            <v>2357.7149381935596</v>
          </cell>
          <cell r="CM161">
            <v>921.06316611170769</v>
          </cell>
          <cell r="CN161">
            <v>4874.4786855652928</v>
          </cell>
          <cell r="CO161">
            <v>10100.231565468013</v>
          </cell>
          <cell r="CP161">
            <v>3601.5626665502787</v>
          </cell>
          <cell r="CQ161">
            <v>1348.9735571965575</v>
          </cell>
          <cell r="CR161">
            <v>43347.076323866844</v>
          </cell>
          <cell r="CS161">
            <v>232.22891472280025</v>
          </cell>
          <cell r="CT161">
            <v>3691.7106040120125</v>
          </cell>
          <cell r="CU161">
            <v>12243.09786836803</v>
          </cell>
          <cell r="CV161">
            <v>11026.032026693225</v>
          </cell>
          <cell r="CW161">
            <v>4483.9372609704733</v>
          </cell>
          <cell r="CX161">
            <v>1858.0858258828521</v>
          </cell>
          <cell r="CY161">
            <v>1748.8647779673338</v>
          </cell>
          <cell r="CZ161">
            <v>134.0851906388998</v>
          </cell>
          <cell r="DA161">
            <v>1557.8735884577036</v>
          </cell>
          <cell r="DB161">
            <v>6371.1602661907673</v>
          </cell>
          <cell r="DC161">
            <v>0</v>
          </cell>
          <cell r="DD161">
            <v>0</v>
          </cell>
          <cell r="DE161">
            <v>27129.85543680191</v>
          </cell>
          <cell r="DF161">
            <v>69.841005001217127</v>
          </cell>
          <cell r="DG161">
            <v>960.79282794892788</v>
          </cell>
          <cell r="DH161">
            <v>7597.2510793581605</v>
          </cell>
          <cell r="DI161">
            <v>7173.5305777788162</v>
          </cell>
          <cell r="DJ161">
            <v>3681.0378397852182</v>
          </cell>
          <cell r="DK161">
            <v>2057.4553169608116</v>
          </cell>
          <cell r="DL161">
            <v>0</v>
          </cell>
          <cell r="DM161">
            <v>72.085046000778675</v>
          </cell>
          <cell r="DN161">
            <v>551.22274673730135</v>
          </cell>
          <cell r="DO161">
            <v>4966.6389972530305</v>
          </cell>
          <cell r="DP161">
            <v>0</v>
          </cell>
          <cell r="DQ161">
            <v>0</v>
          </cell>
          <cell r="DR161">
            <v>-5820.4901054501534</v>
          </cell>
          <cell r="DS161">
            <v>-297.08752900362015</v>
          </cell>
          <cell r="DT161">
            <v>-885.54167200252414</v>
          </cell>
          <cell r="DU161">
            <v>-957.54746130108833</v>
          </cell>
          <cell r="DV161">
            <v>-575.57536249607801</v>
          </cell>
          <cell r="DW161">
            <v>-410.93173795193434</v>
          </cell>
          <cell r="DX161">
            <v>-141.61684659123421</v>
          </cell>
          <cell r="DY161">
            <v>-120.66417180001736</v>
          </cell>
          <cell r="DZ161">
            <v>-136.3658439964056</v>
          </cell>
          <cell r="EA161">
            <v>-524.80678520351648</v>
          </cell>
          <cell r="EB161">
            <v>-559.49739580228925</v>
          </cell>
          <cell r="EC161">
            <v>-566.11253160238266</v>
          </cell>
          <cell r="ED161">
            <v>-644.74276764690876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-23858.855300000054</v>
          </cell>
          <cell r="S191">
            <v>0</v>
          </cell>
          <cell r="T191">
            <v>0</v>
          </cell>
          <cell r="U191">
            <v>-2026.8186999999998</v>
          </cell>
          <cell r="V191">
            <v>0</v>
          </cell>
          <cell r="W191">
            <v>-1162.5559999999969</v>
          </cell>
          <cell r="X191">
            <v>-49.758600000000115</v>
          </cell>
          <cell r="Y191">
            <v>-7570.5039999999863</v>
          </cell>
          <cell r="Z191">
            <v>-7370.5109999999986</v>
          </cell>
          <cell r="AA191">
            <v>-5678.7069999999949</v>
          </cell>
          <cell r="AB191">
            <v>0</v>
          </cell>
          <cell r="AC191">
            <v>0</v>
          </cell>
          <cell r="AD191">
            <v>0</v>
          </cell>
          <cell r="AE191">
            <v>-13411.286239999929</v>
          </cell>
          <cell r="AF191">
            <v>0</v>
          </cell>
          <cell r="AG191">
            <v>0</v>
          </cell>
          <cell r="AH191">
            <v>-156.95024000000001</v>
          </cell>
          <cell r="AI191">
            <v>0</v>
          </cell>
          <cell r="AJ191">
            <v>-10576.969999999972</v>
          </cell>
          <cell r="AK191">
            <v>-1673.5899999999965</v>
          </cell>
          <cell r="AL191">
            <v>-867.35999999998603</v>
          </cell>
          <cell r="AM191">
            <v>-136.41600000000108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-31434.953499999829</v>
          </cell>
          <cell r="AS191">
            <v>0</v>
          </cell>
          <cell r="AT191">
            <v>2983.525999999998</v>
          </cell>
          <cell r="AU191">
            <v>-855.18000000000757</v>
          </cell>
          <cell r="AV191">
            <v>-3666.3300000000163</v>
          </cell>
          <cell r="AW191">
            <v>-10503.359999999986</v>
          </cell>
          <cell r="AX191">
            <v>-5778.7139999999927</v>
          </cell>
          <cell r="AY191">
            <v>-8440.6000000000931</v>
          </cell>
          <cell r="AZ191">
            <v>-843.95549999999639</v>
          </cell>
          <cell r="BA191">
            <v>-4330.3399999999965</v>
          </cell>
          <cell r="BB191">
            <v>0</v>
          </cell>
          <cell r="BC191">
            <v>0</v>
          </cell>
          <cell r="BD191">
            <v>0</v>
          </cell>
          <cell r="BE191">
            <v>-6954.3311000003014</v>
          </cell>
          <cell r="BF191">
            <v>0</v>
          </cell>
          <cell r="BG191">
            <v>1246.1849999999977</v>
          </cell>
          <cell r="BH191">
            <v>1265.7200000000012</v>
          </cell>
          <cell r="BI191">
            <v>-914.21999999997206</v>
          </cell>
          <cell r="BJ191">
            <v>-6733.679999999993</v>
          </cell>
          <cell r="BK191">
            <v>-1671.0100000000093</v>
          </cell>
          <cell r="BL191">
            <v>1740.4400000000023</v>
          </cell>
          <cell r="BM191">
            <v>-2075.2049999999999</v>
          </cell>
          <cell r="BN191">
            <v>187.4389000000001</v>
          </cell>
          <cell r="BO191">
            <v>0</v>
          </cell>
          <cell r="BP191">
            <v>0</v>
          </cell>
          <cell r="BQ191">
            <v>0</v>
          </cell>
          <cell r="BR191">
            <v>-6497.3495999996085</v>
          </cell>
          <cell r="BS191">
            <v>0</v>
          </cell>
          <cell r="BT191">
            <v>2881.9300000000221</v>
          </cell>
          <cell r="BU191">
            <v>1480.179999999993</v>
          </cell>
          <cell r="BV191">
            <v>-1848.8499999999767</v>
          </cell>
          <cell r="BW191">
            <v>-2772.0100000000093</v>
          </cell>
          <cell r="BX191">
            <v>-3400.25</v>
          </cell>
          <cell r="BY191">
            <v>-85.317999999970198</v>
          </cell>
          <cell r="BZ191">
            <v>-2683.512999999999</v>
          </cell>
          <cell r="CA191">
            <v>-40.160000000003492</v>
          </cell>
          <cell r="CB191">
            <v>213.21099999999933</v>
          </cell>
          <cell r="CC191">
            <v>-242.56959999999981</v>
          </cell>
          <cell r="CD191">
            <v>0</v>
          </cell>
          <cell r="CE191">
            <v>-26597.634390001185</v>
          </cell>
          <cell r="CF191">
            <v>-40.35899999999674</v>
          </cell>
          <cell r="CG191">
            <v>3459.8540000001667</v>
          </cell>
          <cell r="CH191">
            <v>-3544.7399999999907</v>
          </cell>
          <cell r="CI191">
            <v>-4103.6600000000326</v>
          </cell>
          <cell r="CJ191">
            <v>-6647.6733900000108</v>
          </cell>
          <cell r="CK191">
            <v>-8140.0500000000466</v>
          </cell>
          <cell r="CL191">
            <v>-1306.0900000000838</v>
          </cell>
          <cell r="CM191">
            <v>-10682.109999999986</v>
          </cell>
          <cell r="CN191">
            <v>1434.9000000000233</v>
          </cell>
          <cell r="CO191">
            <v>1338.9699999999721</v>
          </cell>
          <cell r="CP191">
            <v>683.29400000000896</v>
          </cell>
          <cell r="CQ191">
            <v>950.03000000001339</v>
          </cell>
          <cell r="CR191">
            <v>-51915.469699999318</v>
          </cell>
          <cell r="CS191">
            <v>-955.13999999999942</v>
          </cell>
          <cell r="CT191">
            <v>-2043.6500000000233</v>
          </cell>
          <cell r="CU191">
            <v>-873.5930000001099</v>
          </cell>
          <cell r="CV191">
            <v>-4617.6000000000931</v>
          </cell>
          <cell r="CW191">
            <v>-1341.9000000000233</v>
          </cell>
          <cell r="CX191">
            <v>-5802.2000000001863</v>
          </cell>
          <cell r="CY191">
            <v>-5506.7299999999814</v>
          </cell>
          <cell r="CZ191">
            <v>-25941.260000000009</v>
          </cell>
          <cell r="DA191">
            <v>244.04599999997299</v>
          </cell>
          <cell r="DB191">
            <v>-840.12269999994896</v>
          </cell>
          <cell r="DC191">
            <v>-4714.460000000021</v>
          </cell>
          <cell r="DD191">
            <v>477.14000000001397</v>
          </cell>
          <cell r="DE191">
            <v>11939.385999999009</v>
          </cell>
          <cell r="DF191">
            <v>820.0059999999994</v>
          </cell>
          <cell r="DG191">
            <v>-302.60399999999936</v>
          </cell>
          <cell r="DH191">
            <v>2907.820000000007</v>
          </cell>
          <cell r="DI191">
            <v>-2938.6600000000326</v>
          </cell>
          <cell r="DJ191">
            <v>3802</v>
          </cell>
          <cell r="DK191">
            <v>-746.26000000000931</v>
          </cell>
          <cell r="DL191">
            <v>336.36999999987893</v>
          </cell>
          <cell r="DM191">
            <v>-370.32900000002701</v>
          </cell>
          <cell r="DN191">
            <v>3957.8899999999849</v>
          </cell>
          <cell r="DO191">
            <v>3986.3100000000559</v>
          </cell>
          <cell r="DP191">
            <v>524.63999999998487</v>
          </cell>
          <cell r="DQ191">
            <v>-37.796999999998661</v>
          </cell>
          <cell r="DR191">
            <v>-37552.93499999959</v>
          </cell>
          <cell r="DS191">
            <v>-4245.9490000000005</v>
          </cell>
          <cell r="DT191">
            <v>241.19000000000233</v>
          </cell>
          <cell r="DU191">
            <v>1924.3800000000047</v>
          </cell>
          <cell r="DV191">
            <v>-3426.0309999998426</v>
          </cell>
          <cell r="DW191">
            <v>-12568.260000000009</v>
          </cell>
          <cell r="DX191">
            <v>934.90000000002328</v>
          </cell>
          <cell r="DY191">
            <v>-7399.3299999998417</v>
          </cell>
          <cell r="DZ191">
            <v>-17160.820000000065</v>
          </cell>
          <cell r="EA191">
            <v>1596.1999999999534</v>
          </cell>
          <cell r="EB191">
            <v>191.15999999997439</v>
          </cell>
          <cell r="EC191">
            <v>1487.0849999999919</v>
          </cell>
          <cell r="ED191">
            <v>872.5399999999936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-10564.150000000023</v>
          </cell>
          <cell r="R192">
            <v>-173791.08630000055</v>
          </cell>
          <cell r="S192">
            <v>-13743.460000000079</v>
          </cell>
          <cell r="T192">
            <v>-12212.599999999977</v>
          </cell>
          <cell r="U192">
            <v>-24896.699999999953</v>
          </cell>
          <cell r="V192">
            <v>-25799.09999999986</v>
          </cell>
          <cell r="W192">
            <v>-20933.460000000006</v>
          </cell>
          <cell r="X192">
            <v>-1081.9023</v>
          </cell>
          <cell r="Y192">
            <v>-31521.98000000001</v>
          </cell>
          <cell r="Z192">
            <v>0</v>
          </cell>
          <cell r="AA192">
            <v>-5597.344000000001</v>
          </cell>
          <cell r="AB192">
            <v>-13601.869999999995</v>
          </cell>
          <cell r="AC192">
            <v>-14027.569999999949</v>
          </cell>
          <cell r="AD192">
            <v>-10375.099999999977</v>
          </cell>
          <cell r="AE192">
            <v>-26847.483699999866</v>
          </cell>
          <cell r="AF192">
            <v>-2567.0399999999936</v>
          </cell>
          <cell r="AG192">
            <v>-4594.1300000000047</v>
          </cell>
          <cell r="AH192">
            <v>-5843.5599999999977</v>
          </cell>
          <cell r="AI192">
            <v>-8440.859999999986</v>
          </cell>
          <cell r="AJ192">
            <v>0</v>
          </cell>
          <cell r="AK192">
            <v>0</v>
          </cell>
          <cell r="AL192">
            <v>0</v>
          </cell>
          <cell r="AM192">
            <v>-2678.2349999999988</v>
          </cell>
          <cell r="AN192">
            <v>0</v>
          </cell>
          <cell r="AO192">
            <v>-1638.4330000000009</v>
          </cell>
          <cell r="AP192">
            <v>-128.69569999999931</v>
          </cell>
          <cell r="AQ192">
            <v>-956.52999999999884</v>
          </cell>
          <cell r="AR192">
            <v>-16423.377999999793</v>
          </cell>
          <cell r="AS192">
            <v>-2536.474000000002</v>
          </cell>
          <cell r="AT192">
            <v>-1522.789999999979</v>
          </cell>
          <cell r="AU192">
            <v>-4807.390000000014</v>
          </cell>
          <cell r="AV192">
            <v>-5931.0900000000111</v>
          </cell>
          <cell r="AW192">
            <v>0</v>
          </cell>
          <cell r="AX192">
            <v>0</v>
          </cell>
          <cell r="AY192">
            <v>0</v>
          </cell>
          <cell r="AZ192">
            <v>3193.9570000000022</v>
          </cell>
          <cell r="BA192">
            <v>0</v>
          </cell>
          <cell r="BB192">
            <v>-6375.1049999999959</v>
          </cell>
          <cell r="BC192">
            <v>2111.0139999999992</v>
          </cell>
          <cell r="BD192">
            <v>-555.5</v>
          </cell>
          <cell r="BE192">
            <v>-23270.337000000058</v>
          </cell>
          <cell r="BF192">
            <v>-3458.0050000000047</v>
          </cell>
          <cell r="BG192">
            <v>-3231.929999999993</v>
          </cell>
          <cell r="BH192">
            <v>-4763.3500000000058</v>
          </cell>
          <cell r="BI192">
            <v>-6655.4199999999837</v>
          </cell>
          <cell r="BJ192">
            <v>0</v>
          </cell>
          <cell r="BK192">
            <v>0</v>
          </cell>
          <cell r="BL192">
            <v>0</v>
          </cell>
          <cell r="BM192">
            <v>-4270.5730000000003</v>
          </cell>
          <cell r="BN192">
            <v>0</v>
          </cell>
          <cell r="BO192">
            <v>-1061.6359999999986</v>
          </cell>
          <cell r="BP192">
            <v>-196.4429999999993</v>
          </cell>
          <cell r="BQ192">
            <v>367.01999999996042</v>
          </cell>
          <cell r="BR192">
            <v>-22596.001999999979</v>
          </cell>
          <cell r="BS192">
            <v>-2143.5659999999989</v>
          </cell>
          <cell r="BT192">
            <v>-2571.5899999999965</v>
          </cell>
          <cell r="BU192">
            <v>-5232.6600000000035</v>
          </cell>
          <cell r="BV192">
            <v>-5997.3800000000047</v>
          </cell>
          <cell r="BW192">
            <v>0</v>
          </cell>
          <cell r="BX192">
            <v>0</v>
          </cell>
          <cell r="BY192">
            <v>-567.60300000000097</v>
          </cell>
          <cell r="BZ192">
            <v>-2324.3179999999993</v>
          </cell>
          <cell r="CA192">
            <v>0</v>
          </cell>
          <cell r="CB192">
            <v>-1630.4300000000003</v>
          </cell>
          <cell r="CC192">
            <v>-1448.2750000000015</v>
          </cell>
          <cell r="CD192">
            <v>-680.18000000005122</v>
          </cell>
          <cell r="CE192">
            <v>-89045.684000000823</v>
          </cell>
          <cell r="CF192">
            <v>-2209.3699999999953</v>
          </cell>
          <cell r="CG192">
            <v>-1794.9099999999744</v>
          </cell>
          <cell r="CH192">
            <v>-8899.3400000000256</v>
          </cell>
          <cell r="CI192">
            <v>-5606.5799999999872</v>
          </cell>
          <cell r="CJ192">
            <v>0</v>
          </cell>
          <cell r="CK192">
            <v>348.64800000000105</v>
          </cell>
          <cell r="CL192">
            <v>-43361.5</v>
          </cell>
          <cell r="CM192">
            <v>-9519.7200000000012</v>
          </cell>
          <cell r="CN192">
            <v>-401.18199999999888</v>
          </cell>
          <cell r="CO192">
            <v>-13790.839999999997</v>
          </cell>
          <cell r="CP192">
            <v>-5244.6900000000023</v>
          </cell>
          <cell r="CQ192">
            <v>1433.7999999998137</v>
          </cell>
          <cell r="CR192">
            <v>-112236.43899999931</v>
          </cell>
          <cell r="CS192">
            <v>-7085.0199999999895</v>
          </cell>
          <cell r="CT192">
            <v>-3043.4400000000023</v>
          </cell>
          <cell r="CU192">
            <v>-7284.320000000007</v>
          </cell>
          <cell r="CV192">
            <v>-4795.8399999999965</v>
          </cell>
          <cell r="CW192">
            <v>281.66599999999744</v>
          </cell>
          <cell r="CX192">
            <v>-1862.5950000000012</v>
          </cell>
          <cell r="CY192">
            <v>-44189.09999999986</v>
          </cell>
          <cell r="CZ192">
            <v>-22278.939999999944</v>
          </cell>
          <cell r="DA192">
            <v>-5917.0899999999965</v>
          </cell>
          <cell r="DB192">
            <v>-9864.2000000000116</v>
          </cell>
          <cell r="DC192">
            <v>-3893.9599999999919</v>
          </cell>
          <cell r="DD192">
            <v>-2303.5999999998603</v>
          </cell>
          <cell r="DE192">
            <v>-96822.337999999523</v>
          </cell>
          <cell r="DF192">
            <v>-1117.1399999999994</v>
          </cell>
          <cell r="DG192">
            <v>-1055.070000000007</v>
          </cell>
          <cell r="DH192">
            <v>-5537.4800000000105</v>
          </cell>
          <cell r="DI192">
            <v>-2705.1299999999901</v>
          </cell>
          <cell r="DJ192">
            <v>0</v>
          </cell>
          <cell r="DK192">
            <v>-1146.2739999999903</v>
          </cell>
          <cell r="DL192">
            <v>-30699.600000000093</v>
          </cell>
          <cell r="DM192">
            <v>-44260.01999999999</v>
          </cell>
          <cell r="DN192">
            <v>-3426.4590000000026</v>
          </cell>
          <cell r="DO192">
            <v>-5521.0999999999767</v>
          </cell>
          <cell r="DP192">
            <v>-2725.9649999999965</v>
          </cell>
          <cell r="DQ192">
            <v>1371.9000000000233</v>
          </cell>
          <cell r="DR192">
            <v>-85405.644999999553</v>
          </cell>
          <cell r="DS192">
            <v>-5460.0499999999884</v>
          </cell>
          <cell r="DT192">
            <v>-4841.5</v>
          </cell>
          <cell r="DU192">
            <v>-10896.059999999998</v>
          </cell>
          <cell r="DV192">
            <v>-12177.399999999994</v>
          </cell>
          <cell r="DW192">
            <v>0</v>
          </cell>
          <cell r="DX192">
            <v>-2012.9440000000031</v>
          </cell>
          <cell r="DY192">
            <v>-40765.800000000047</v>
          </cell>
          <cell r="DZ192">
            <v>-1201.390000000014</v>
          </cell>
          <cell r="EA192">
            <v>-1338.4610000000011</v>
          </cell>
          <cell r="EB192">
            <v>-4887.5</v>
          </cell>
          <cell r="EC192">
            <v>-3046.140000000014</v>
          </cell>
          <cell r="ED192">
            <v>1221.5999999999767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-589753.62000000477</v>
          </cell>
          <cell r="S193">
            <v>13244.840000000026</v>
          </cell>
          <cell r="T193">
            <v>-4676.4600000000792</v>
          </cell>
          <cell r="U193">
            <v>-5640.0999999998603</v>
          </cell>
          <cell r="V193">
            <v>-19118.5</v>
          </cell>
          <cell r="W193">
            <v>-75962</v>
          </cell>
          <cell r="X193">
            <v>-73166</v>
          </cell>
          <cell r="Y193">
            <v>-219190</v>
          </cell>
          <cell r="Z193">
            <v>-161369</v>
          </cell>
          <cell r="AA193">
            <v>-43175.299999999814</v>
          </cell>
          <cell r="AB193">
            <v>-701.09999999997672</v>
          </cell>
          <cell r="AC193">
            <v>0</v>
          </cell>
          <cell r="AD193">
            <v>0</v>
          </cell>
          <cell r="AE193">
            <v>-104215.40000000037</v>
          </cell>
          <cell r="AF193">
            <v>1676.4399999999441</v>
          </cell>
          <cell r="AG193">
            <v>3180.1600000000326</v>
          </cell>
          <cell r="AH193">
            <v>1942.5</v>
          </cell>
          <cell r="AI193">
            <v>-1918.5</v>
          </cell>
          <cell r="AJ193">
            <v>-7842.8000000000466</v>
          </cell>
          <cell r="AK193">
            <v>95.299999999988358</v>
          </cell>
          <cell r="AL193">
            <v>-51901.5</v>
          </cell>
          <cell r="AM193">
            <v>-46147.799999999814</v>
          </cell>
          <cell r="AN193">
            <v>-7909.9099999999744</v>
          </cell>
          <cell r="AO193">
            <v>3082.8099999999977</v>
          </cell>
          <cell r="AP193">
            <v>1261</v>
          </cell>
          <cell r="AQ193">
            <v>266.90000000002328</v>
          </cell>
          <cell r="AR193">
            <v>-93303.591000005603</v>
          </cell>
          <cell r="AS193">
            <v>1726.8999999999651</v>
          </cell>
          <cell r="AT193">
            <v>-3804.5109999999986</v>
          </cell>
          <cell r="AU193">
            <v>1230.6000000000931</v>
          </cell>
          <cell r="AV193">
            <v>-3066.1300000000047</v>
          </cell>
          <cell r="AW193">
            <v>-5278.3000000000466</v>
          </cell>
          <cell r="AX193">
            <v>-2314.4500000000116</v>
          </cell>
          <cell r="AY193">
            <v>-43085</v>
          </cell>
          <cell r="AZ193">
            <v>-44262</v>
          </cell>
          <cell r="BA193">
            <v>-592.05000000000291</v>
          </cell>
          <cell r="BB193">
            <v>2902.6500000000233</v>
          </cell>
          <cell r="BC193">
            <v>1218.8000000000175</v>
          </cell>
          <cell r="BD193">
            <v>2019.9000000000233</v>
          </cell>
          <cell r="BE193">
            <v>-95295.910000000149</v>
          </cell>
          <cell r="BF193">
            <v>1417.8800000000047</v>
          </cell>
          <cell r="BG193">
            <v>640.89999999999418</v>
          </cell>
          <cell r="BH193">
            <v>1439.0999999998603</v>
          </cell>
          <cell r="BI193">
            <v>-499.53999999997905</v>
          </cell>
          <cell r="BJ193">
            <v>-5345.1999999999534</v>
          </cell>
          <cell r="BK193">
            <v>-5849.4500000000116</v>
          </cell>
          <cell r="BL193">
            <v>-48829</v>
          </cell>
          <cell r="BM193">
            <v>-39818.400000000373</v>
          </cell>
          <cell r="BN193">
            <v>-5463.7300000000105</v>
          </cell>
          <cell r="BO193">
            <v>3773.140000000014</v>
          </cell>
          <cell r="BP193">
            <v>1246.2300000000105</v>
          </cell>
          <cell r="BQ193">
            <v>1992.1600000000326</v>
          </cell>
          <cell r="BR193">
            <v>-133745.02999999933</v>
          </cell>
          <cell r="BS193">
            <v>1400.9400000000023</v>
          </cell>
          <cell r="BT193">
            <v>-268.77999999999884</v>
          </cell>
          <cell r="BU193">
            <v>-4774.8999999999069</v>
          </cell>
          <cell r="BV193">
            <v>-1481.8499999999767</v>
          </cell>
          <cell r="BW193">
            <v>-1039.6200000001118</v>
          </cell>
          <cell r="BX193">
            <v>-2050.2400000000489</v>
          </cell>
          <cell r="BY193">
            <v>-70548.5</v>
          </cell>
          <cell r="BZ193">
            <v>-59596.5</v>
          </cell>
          <cell r="CA193">
            <v>-3670.7999999999884</v>
          </cell>
          <cell r="CB193">
            <v>2688.25</v>
          </cell>
          <cell r="CC193">
            <v>3275.4700000000303</v>
          </cell>
          <cell r="CD193">
            <v>2321.5</v>
          </cell>
          <cell r="CE193">
            <v>-77877.29999999702</v>
          </cell>
          <cell r="CF193">
            <v>-1230.1000000000931</v>
          </cell>
          <cell r="CG193">
            <v>6011.4000000003725</v>
          </cell>
          <cell r="CH193">
            <v>-2003.7999999998137</v>
          </cell>
          <cell r="CI193">
            <v>-9432.3999999999069</v>
          </cell>
          <cell r="CJ193">
            <v>3547.1999999999534</v>
          </cell>
          <cell r="CK193">
            <v>-4578.8000000000466</v>
          </cell>
          <cell r="CL193">
            <v>-30403</v>
          </cell>
          <cell r="CM193">
            <v>-54370</v>
          </cell>
          <cell r="CN193">
            <v>-7712.3999999999069</v>
          </cell>
          <cell r="CO193">
            <v>10062.09999999986</v>
          </cell>
          <cell r="CP193">
            <v>7080.1000000000931</v>
          </cell>
          <cell r="CQ193">
            <v>5152.4000000001397</v>
          </cell>
          <cell r="CR193">
            <v>-113888.69999999553</v>
          </cell>
          <cell r="CS193">
            <v>12988</v>
          </cell>
          <cell r="CT193">
            <v>6806.2000000001863</v>
          </cell>
          <cell r="CU193">
            <v>-640.29999999981374</v>
          </cell>
          <cell r="CV193">
            <v>-9641.2000000001863</v>
          </cell>
          <cell r="CW193">
            <v>6378.2999999998137</v>
          </cell>
          <cell r="CX193">
            <v>-5911.4000000000233</v>
          </cell>
          <cell r="CY193">
            <v>-24765.700000000186</v>
          </cell>
          <cell r="CZ193">
            <v>-88042</v>
          </cell>
          <cell r="DA193">
            <v>-28463.400000000373</v>
          </cell>
          <cell r="DB193">
            <v>-5656.2999999998137</v>
          </cell>
          <cell r="DC193">
            <v>12567.800000000047</v>
          </cell>
          <cell r="DD193">
            <v>10491.299999999814</v>
          </cell>
          <cell r="DE193">
            <v>-121549.76000000536</v>
          </cell>
          <cell r="DF193">
            <v>13685.20000000007</v>
          </cell>
          <cell r="DG193">
            <v>24744.90000000014</v>
          </cell>
          <cell r="DH193">
            <v>3270.3999999999069</v>
          </cell>
          <cell r="DI193">
            <v>-6353.5999999999767</v>
          </cell>
          <cell r="DJ193">
            <v>-6314.3600000001024</v>
          </cell>
          <cell r="DK193">
            <v>-3507</v>
          </cell>
          <cell r="DL193">
            <v>-13743.799999999814</v>
          </cell>
          <cell r="DM193">
            <v>-113181</v>
          </cell>
          <cell r="DN193">
            <v>-23250.399999999907</v>
          </cell>
          <cell r="DO193">
            <v>-7490.2000000001863</v>
          </cell>
          <cell r="DP193">
            <v>7005.2000000000698</v>
          </cell>
          <cell r="DQ193">
            <v>3584.8999999999069</v>
          </cell>
          <cell r="DR193">
            <v>-125975.80999999866</v>
          </cell>
          <cell r="DS193">
            <v>4617.7999999998137</v>
          </cell>
          <cell r="DT193">
            <v>9561.1000000000931</v>
          </cell>
          <cell r="DU193">
            <v>175.20000000018626</v>
          </cell>
          <cell r="DV193">
            <v>-7020.4000000000233</v>
          </cell>
          <cell r="DW193">
            <v>-11762.5</v>
          </cell>
          <cell r="DX193">
            <v>-10893.860000000102</v>
          </cell>
          <cell r="DY193">
            <v>-36504.200000000186</v>
          </cell>
          <cell r="DZ193">
            <v>-59061</v>
          </cell>
          <cell r="EA193">
            <v>-18094.5</v>
          </cell>
          <cell r="EB193">
            <v>1355.6999999999534</v>
          </cell>
          <cell r="EC193">
            <v>2993.3499999999767</v>
          </cell>
          <cell r="ED193">
            <v>-1342.5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-451.79722000000038</v>
          </cell>
          <cell r="R194">
            <v>-1914.822039000006</v>
          </cell>
          <cell r="S194">
            <v>-16.908100000000104</v>
          </cell>
          <cell r="T194">
            <v>-13.848199999999906</v>
          </cell>
          <cell r="U194">
            <v>-121.98670000000038</v>
          </cell>
          <cell r="V194">
            <v>-192.82840000000033</v>
          </cell>
          <cell r="W194">
            <v>-437.21969999999965</v>
          </cell>
          <cell r="X194">
            <v>-7.1750090000000455</v>
          </cell>
          <cell r="Y194">
            <v>-195.03100000000268</v>
          </cell>
          <cell r="Z194">
            <v>-512.8799999999992</v>
          </cell>
          <cell r="AA194">
            <v>-290.63999999999942</v>
          </cell>
          <cell r="AB194">
            <v>-47.801000000000386</v>
          </cell>
          <cell r="AC194">
            <v>-60.983899999999949</v>
          </cell>
          <cell r="AD194">
            <v>-17.52003000000002</v>
          </cell>
          <cell r="AE194">
            <v>-392.07594999999856</v>
          </cell>
          <cell r="AF194">
            <v>-17.888669999999991</v>
          </cell>
          <cell r="AG194">
            <v>-10.283999999999992</v>
          </cell>
          <cell r="AH194">
            <v>-120.11898000000019</v>
          </cell>
          <cell r="AI194">
            <v>-52.181899999999587</v>
          </cell>
          <cell r="AJ194">
            <v>0</v>
          </cell>
          <cell r="AK194">
            <v>0</v>
          </cell>
          <cell r="AL194">
            <v>-133.01900000000023</v>
          </cell>
          <cell r="AM194">
            <v>0</v>
          </cell>
          <cell r="AN194">
            <v>-41.879799999999705</v>
          </cell>
          <cell r="AO194">
            <v>-16.703599999999994</v>
          </cell>
          <cell r="AP194">
            <v>0</v>
          </cell>
          <cell r="AQ194">
            <v>0</v>
          </cell>
          <cell r="AR194">
            <v>-322.16929999999411</v>
          </cell>
          <cell r="AS194">
            <v>0</v>
          </cell>
          <cell r="AT194">
            <v>-29.352030000000013</v>
          </cell>
          <cell r="AU194">
            <v>-106.78320000000031</v>
          </cell>
          <cell r="AV194">
            <v>-28.92603999999983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-139.52799999999934</v>
          </cell>
          <cell r="BB194">
            <v>-17.580030000000022</v>
          </cell>
          <cell r="BC194">
            <v>0</v>
          </cell>
          <cell r="BD194">
            <v>0</v>
          </cell>
          <cell r="BE194">
            <v>-5048.3958300000086</v>
          </cell>
          <cell r="BF194">
            <v>0</v>
          </cell>
          <cell r="BG194">
            <v>0</v>
          </cell>
          <cell r="BH194">
            <v>-63.142300000000432</v>
          </cell>
          <cell r="BI194">
            <v>-281.68073000000004</v>
          </cell>
          <cell r="BJ194">
            <v>0</v>
          </cell>
          <cell r="BK194">
            <v>0</v>
          </cell>
          <cell r="BL194">
            <v>-611.4910000000018</v>
          </cell>
          <cell r="BM194">
            <v>-3478.0789999999997</v>
          </cell>
          <cell r="BN194">
            <v>-154.92020000000002</v>
          </cell>
          <cell r="BO194">
            <v>-459.08260000000018</v>
          </cell>
          <cell r="BP194">
            <v>0</v>
          </cell>
          <cell r="BQ194">
            <v>0</v>
          </cell>
          <cell r="BR194">
            <v>-2430.8669999999984</v>
          </cell>
          <cell r="BS194">
            <v>0</v>
          </cell>
          <cell r="BT194">
            <v>-509.06910000000062</v>
          </cell>
          <cell r="BU194">
            <v>207.76080000000002</v>
          </cell>
          <cell r="BV194">
            <v>-115.27400000000125</v>
          </cell>
          <cell r="BW194">
            <v>0</v>
          </cell>
          <cell r="BX194">
            <v>0</v>
          </cell>
          <cell r="BY194">
            <v>-1018.9500000000007</v>
          </cell>
          <cell r="BZ194">
            <v>-148.47300000000178</v>
          </cell>
          <cell r="CA194">
            <v>-215.13029999999981</v>
          </cell>
          <cell r="CB194">
            <v>-417.21630000000005</v>
          </cell>
          <cell r="CC194">
            <v>-214.51510000000007</v>
          </cell>
          <cell r="CD194">
            <v>0</v>
          </cell>
          <cell r="CE194">
            <v>1993.6230400000059</v>
          </cell>
          <cell r="CF194">
            <v>-243.3769999999995</v>
          </cell>
          <cell r="CG194">
            <v>155.62700000000041</v>
          </cell>
          <cell r="CH194">
            <v>-45.479960000004212</v>
          </cell>
          <cell r="CI194">
            <v>-719.15999999999985</v>
          </cell>
          <cell r="CJ194">
            <v>0</v>
          </cell>
          <cell r="CK194">
            <v>0</v>
          </cell>
          <cell r="CL194">
            <v>-141.98799999999756</v>
          </cell>
          <cell r="CM194">
            <v>3824.3950000000041</v>
          </cell>
          <cell r="CN194">
            <v>0</v>
          </cell>
          <cell r="CO194">
            <v>-937.7599999999984</v>
          </cell>
          <cell r="CP194">
            <v>-212.5010000000002</v>
          </cell>
          <cell r="CQ194">
            <v>313.86699999999837</v>
          </cell>
          <cell r="CR194">
            <v>3249.201939999999</v>
          </cell>
          <cell r="CS194">
            <v>0</v>
          </cell>
          <cell r="CT194">
            <v>-411.61800000000039</v>
          </cell>
          <cell r="CU194">
            <v>-774.53809999999066</v>
          </cell>
          <cell r="CV194">
            <v>-572.53100000000086</v>
          </cell>
          <cell r="CW194">
            <v>0</v>
          </cell>
          <cell r="CX194">
            <v>0</v>
          </cell>
          <cell r="CY194">
            <v>-244.71100000000297</v>
          </cell>
          <cell r="CZ194">
            <v>6549.6879999999946</v>
          </cell>
          <cell r="DA194">
            <v>159.05099999999948</v>
          </cell>
          <cell r="DB194">
            <v>-1059.2400000000052</v>
          </cell>
          <cell r="DC194">
            <v>0</v>
          </cell>
          <cell r="DD194">
            <v>-396.89896000000226</v>
          </cell>
          <cell r="DE194">
            <v>-3417.3719999999739</v>
          </cell>
          <cell r="DF194">
            <v>0</v>
          </cell>
          <cell r="DG194">
            <v>-124.79100000000017</v>
          </cell>
          <cell r="DH194">
            <v>-712.07400000000052</v>
          </cell>
          <cell r="DI194">
            <v>-708.08449999999993</v>
          </cell>
          <cell r="DJ194">
            <v>0</v>
          </cell>
          <cell r="DK194">
            <v>0</v>
          </cell>
          <cell r="DL194">
            <v>-576.71100000000297</v>
          </cell>
          <cell r="DM194">
            <v>-439.85899999999674</v>
          </cell>
          <cell r="DN194">
            <v>-161.54100000000108</v>
          </cell>
          <cell r="DO194">
            <v>-730.06000000000131</v>
          </cell>
          <cell r="DP194">
            <v>-112.67550000000028</v>
          </cell>
          <cell r="DQ194">
            <v>148.42400000000089</v>
          </cell>
          <cell r="DR194">
            <v>-5491.5869999999413</v>
          </cell>
          <cell r="DS194">
            <v>128.09699999999975</v>
          </cell>
          <cell r="DT194">
            <v>-1174.9320000000007</v>
          </cell>
          <cell r="DU194">
            <v>-465.07429999999295</v>
          </cell>
          <cell r="DV194">
            <v>-496.3169999999991</v>
          </cell>
          <cell r="DW194">
            <v>0</v>
          </cell>
          <cell r="DX194">
            <v>-11.986799999998766</v>
          </cell>
          <cell r="DY194">
            <v>0</v>
          </cell>
          <cell r="DZ194">
            <v>-1182.2039999999979</v>
          </cell>
          <cell r="EA194">
            <v>-839.65340000000288</v>
          </cell>
          <cell r="EB194">
            <v>-802.24399999999878</v>
          </cell>
          <cell r="EC194">
            <v>-46.60149999999976</v>
          </cell>
          <cell r="ED194">
            <v>-600.67100000000028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-11015.947220000206</v>
          </cell>
          <cell r="R200">
            <v>-789318.38363899291</v>
          </cell>
          <cell r="S200">
            <v>-515.5280999999959</v>
          </cell>
          <cell r="T200">
            <v>-16902.90820000018</v>
          </cell>
          <cell r="U200">
            <v>-32685.605399999302</v>
          </cell>
          <cell r="V200">
            <v>-45110.428399999626</v>
          </cell>
          <cell r="W200">
            <v>-98495.235700000077</v>
          </cell>
          <cell r="X200">
            <v>-74304.835908999667</v>
          </cell>
          <cell r="Y200">
            <v>-258477.5150000006</v>
          </cell>
          <cell r="Z200">
            <v>-169252.39099999983</v>
          </cell>
          <cell r="AA200">
            <v>-54741.990999999922</v>
          </cell>
          <cell r="AB200">
            <v>-14350.771000000066</v>
          </cell>
          <cell r="AC200">
            <v>-14088.553899999941</v>
          </cell>
          <cell r="AD200">
            <v>-10392.620029999875</v>
          </cell>
          <cell r="AE200">
            <v>-144866.24588999897</v>
          </cell>
          <cell r="AF200">
            <v>-908.48866999999154</v>
          </cell>
          <cell r="AG200">
            <v>-1424.2539999999572</v>
          </cell>
          <cell r="AH200">
            <v>-4178.1292200000025</v>
          </cell>
          <cell r="AI200">
            <v>-10411.541899999953</v>
          </cell>
          <cell r="AJ200">
            <v>-18419.770000000019</v>
          </cell>
          <cell r="AK200">
            <v>-1578.2900000000373</v>
          </cell>
          <cell r="AL200">
            <v>-52901.879000000656</v>
          </cell>
          <cell r="AM200">
            <v>-48962.450999999885</v>
          </cell>
          <cell r="AN200">
            <v>-7951.7897999999695</v>
          </cell>
          <cell r="AO200">
            <v>1427.6733999999706</v>
          </cell>
          <cell r="AP200">
            <v>1132.3042999999889</v>
          </cell>
          <cell r="AQ200">
            <v>-689.63000000000466</v>
          </cell>
          <cell r="AR200">
            <v>-141484.09180000238</v>
          </cell>
          <cell r="AS200">
            <v>-809.57400000002235</v>
          </cell>
          <cell r="AT200">
            <v>-2373.1270300000324</v>
          </cell>
          <cell r="AU200">
            <v>-4538.7531999996863</v>
          </cell>
          <cell r="AV200">
            <v>-12692.476040000096</v>
          </cell>
          <cell r="AW200">
            <v>-15781.659999999916</v>
          </cell>
          <cell r="AX200">
            <v>-8093.1639999999898</v>
          </cell>
          <cell r="AY200">
            <v>-51525.599999999627</v>
          </cell>
          <cell r="AZ200">
            <v>-41911.998499999754</v>
          </cell>
          <cell r="BA200">
            <v>-5061.9180000000051</v>
          </cell>
          <cell r="BB200">
            <v>-3490.03502999997</v>
          </cell>
          <cell r="BC200">
            <v>3329.814000000013</v>
          </cell>
          <cell r="BD200">
            <v>1464.4000000000233</v>
          </cell>
          <cell r="BE200">
            <v>-130568.97393000126</v>
          </cell>
          <cell r="BF200">
            <v>-2040.125</v>
          </cell>
          <cell r="BG200">
            <v>-1344.8449999999721</v>
          </cell>
          <cell r="BH200">
            <v>-2121.6723000002094</v>
          </cell>
          <cell r="BI200">
            <v>-8350.8607299999567</v>
          </cell>
          <cell r="BJ200">
            <v>-12078.879999999888</v>
          </cell>
          <cell r="BK200">
            <v>-7520.4599999999627</v>
          </cell>
          <cell r="BL200">
            <v>-47700.050999999978</v>
          </cell>
          <cell r="BM200">
            <v>-49642.257000000216</v>
          </cell>
          <cell r="BN200">
            <v>-5431.2113000000245</v>
          </cell>
          <cell r="BO200">
            <v>2252.4214000000502</v>
          </cell>
          <cell r="BP200">
            <v>1049.7870000000112</v>
          </cell>
          <cell r="BQ200">
            <v>2359.1800000000512</v>
          </cell>
          <cell r="BR200">
            <v>-165269.24859999865</v>
          </cell>
          <cell r="BS200">
            <v>-742.62599999998929</v>
          </cell>
          <cell r="BT200">
            <v>-467.50909999990836</v>
          </cell>
          <cell r="BU200">
            <v>-8319.6191999998409</v>
          </cell>
          <cell r="BV200">
            <v>-9443.3540000002831</v>
          </cell>
          <cell r="BW200">
            <v>-3811.6300000001211</v>
          </cell>
          <cell r="BX200">
            <v>-5450.4900000001071</v>
          </cell>
          <cell r="BY200">
            <v>-72220.371000000276</v>
          </cell>
          <cell r="BZ200">
            <v>-64752.803999999538</v>
          </cell>
          <cell r="CA200">
            <v>-3926.0902999999234</v>
          </cell>
          <cell r="CB200">
            <v>853.81470000004629</v>
          </cell>
          <cell r="CC200">
            <v>1370.1103000000003</v>
          </cell>
          <cell r="CD200">
            <v>1641.3200000000652</v>
          </cell>
          <cell r="CE200">
            <v>-191526.99535000324</v>
          </cell>
          <cell r="CF200">
            <v>-3723.206000000122</v>
          </cell>
          <cell r="CG200">
            <v>7831.9710000003688</v>
          </cell>
          <cell r="CH200">
            <v>-14493.359959999565</v>
          </cell>
          <cell r="CI200">
            <v>-19861.799999999814</v>
          </cell>
          <cell r="CJ200">
            <v>-3100.4733900004067</v>
          </cell>
          <cell r="CK200">
            <v>-12370.202000000048</v>
          </cell>
          <cell r="CL200">
            <v>-75212.578000000678</v>
          </cell>
          <cell r="CM200">
            <v>-70747.435000000522</v>
          </cell>
          <cell r="CN200">
            <v>-6678.6820000000298</v>
          </cell>
          <cell r="CO200">
            <v>-3327.5300000007264</v>
          </cell>
          <cell r="CP200">
            <v>2306.2029999997467</v>
          </cell>
          <cell r="CQ200">
            <v>7850.0969999996014</v>
          </cell>
          <cell r="CR200">
            <v>-274791.40676000714</v>
          </cell>
          <cell r="CS200">
            <v>4947.8400000000838</v>
          </cell>
          <cell r="CT200">
            <v>1307.4920000000857</v>
          </cell>
          <cell r="CU200">
            <v>-9572.751099999994</v>
          </cell>
          <cell r="CV200">
            <v>-19627.171000000555</v>
          </cell>
          <cell r="CW200">
            <v>5318.0659999996424</v>
          </cell>
          <cell r="CX200">
            <v>-13576.195000000298</v>
          </cell>
          <cell r="CY200">
            <v>-74706.241000000387</v>
          </cell>
          <cell r="CZ200">
            <v>-129712.51200000569</v>
          </cell>
          <cell r="DA200">
            <v>-33977.393000000156</v>
          </cell>
          <cell r="DB200">
            <v>-17419.862699999474</v>
          </cell>
          <cell r="DC200">
            <v>3959.3800000003539</v>
          </cell>
          <cell r="DD200">
            <v>8267.941039999947</v>
          </cell>
          <cell r="DE200">
            <v>-209850.08400000259</v>
          </cell>
          <cell r="DF200">
            <v>13388.066000000108</v>
          </cell>
          <cell r="DG200">
            <v>23262.435000000289</v>
          </cell>
          <cell r="DH200">
            <v>-71.334000000264496</v>
          </cell>
          <cell r="DI200">
            <v>-12705.474500000244</v>
          </cell>
          <cell r="DJ200">
            <v>-2512.3600000001024</v>
          </cell>
          <cell r="DK200">
            <v>-5399.5339999999851</v>
          </cell>
          <cell r="DL200">
            <v>-44683.740999999456</v>
          </cell>
          <cell r="DM200">
            <v>-158251.20800000057</v>
          </cell>
          <cell r="DN200">
            <v>-22880.510000000009</v>
          </cell>
          <cell r="DO200">
            <v>-9755.0499999998137</v>
          </cell>
          <cell r="DP200">
            <v>4691.1994999998715</v>
          </cell>
          <cell r="DQ200">
            <v>5067.4270000001416</v>
          </cell>
          <cell r="DR200">
            <v>-254425.97699999809</v>
          </cell>
          <cell r="DS200">
            <v>-4960.1020000001881</v>
          </cell>
          <cell r="DT200">
            <v>3785.8580000002403</v>
          </cell>
          <cell r="DU200">
            <v>-9261.5542999999598</v>
          </cell>
          <cell r="DV200">
            <v>-23120.148000000045</v>
          </cell>
          <cell r="DW200">
            <v>-24330.760000000242</v>
          </cell>
          <cell r="DX200">
            <v>-11983.890799999936</v>
          </cell>
          <cell r="DY200">
            <v>-84669.330000000075</v>
          </cell>
          <cell r="DZ200">
            <v>-78605.414000000805</v>
          </cell>
          <cell r="EA200">
            <v>-18676.414399999892</v>
          </cell>
          <cell r="EB200">
            <v>-4142.8840000000782</v>
          </cell>
          <cell r="EC200">
            <v>1387.6934999999357</v>
          </cell>
          <cell r="ED200">
            <v>150.96900000004098</v>
          </cell>
        </row>
        <row r="202">
          <cell r="A202" t="str">
            <v>Total Purchased Power &amp; Net Interchange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-11015.947220005095</v>
          </cell>
          <cell r="R202">
            <v>-780416.04091334343</v>
          </cell>
          <cell r="S202">
            <v>-515.52809999883175</v>
          </cell>
          <cell r="T202">
            <v>-16902.908199995756</v>
          </cell>
          <cell r="U202">
            <v>-30304.281327836215</v>
          </cell>
          <cell r="V202">
            <v>-40987.976119741797</v>
          </cell>
          <cell r="W202">
            <v>-98495.235699996352</v>
          </cell>
          <cell r="X202">
            <v>-74304.835908994079</v>
          </cell>
          <cell r="Y202">
            <v>-258477.5150000006</v>
          </cell>
          <cell r="Z202">
            <v>-169252.39099999517</v>
          </cell>
          <cell r="AA202">
            <v>-54741.991000004113</v>
          </cell>
          <cell r="AB202">
            <v>-11952.204626701772</v>
          </cell>
          <cell r="AC202">
            <v>-14088.553900003433</v>
          </cell>
          <cell r="AD202">
            <v>-10392.620030000806</v>
          </cell>
          <cell r="AE202">
            <v>-52379.807968497276</v>
          </cell>
          <cell r="AF202">
            <v>3800.3292098194361</v>
          </cell>
          <cell r="AG202">
            <v>8419.8463545814157</v>
          </cell>
          <cell r="AH202">
            <v>9241.1087977960706</v>
          </cell>
          <cell r="AI202">
            <v>3020.1751010864973</v>
          </cell>
          <cell r="AJ202">
            <v>-7688.6606554836035</v>
          </cell>
          <cell r="AK202">
            <v>6215.5800680592656</v>
          </cell>
          <cell r="AL202">
            <v>-52308.756717376411</v>
          </cell>
          <cell r="AM202">
            <v>-45663.981870554388</v>
          </cell>
          <cell r="AN202">
            <v>4142.1613357141614</v>
          </cell>
          <cell r="AO202">
            <v>9828.8108202293515</v>
          </cell>
          <cell r="AP202">
            <v>4789.6078624799848</v>
          </cell>
          <cell r="AQ202">
            <v>3823.9717251062393</v>
          </cell>
          <cell r="AR202">
            <v>-59201.580131292343</v>
          </cell>
          <cell r="AS202">
            <v>1440.3887542784214</v>
          </cell>
          <cell r="AT202">
            <v>4279.9234460294247</v>
          </cell>
          <cell r="AU202">
            <v>6044.8418902307749</v>
          </cell>
          <cell r="AV202">
            <v>2013.2105617448688</v>
          </cell>
          <cell r="AW202">
            <v>-6541.5267446711659</v>
          </cell>
          <cell r="AX202">
            <v>2727.021853543818</v>
          </cell>
          <cell r="AY202">
            <v>-49469.510083325207</v>
          </cell>
          <cell r="AZ202">
            <v>-39362.490267083049</v>
          </cell>
          <cell r="BA202">
            <v>1741.9166817069054</v>
          </cell>
          <cell r="BB202">
            <v>5407.2254731580615</v>
          </cell>
          <cell r="BC202">
            <v>8085.7731174901128</v>
          </cell>
          <cell r="BD202">
            <v>4431.6451857462525</v>
          </cell>
          <cell r="BE202">
            <v>-40680.759840428829</v>
          </cell>
          <cell r="BF202">
            <v>2775.7412015870214</v>
          </cell>
          <cell r="BG202">
            <v>6238.0856286138296</v>
          </cell>
          <cell r="BH202">
            <v>14777.242211021483</v>
          </cell>
          <cell r="BI202">
            <v>6223.1130162775517</v>
          </cell>
          <cell r="BJ202">
            <v>-7385.4769399836659</v>
          </cell>
          <cell r="BK202">
            <v>-477.01963274925947</v>
          </cell>
          <cell r="BL202">
            <v>-44648.176806084812</v>
          </cell>
          <cell r="BM202">
            <v>-46800.260013736784</v>
          </cell>
          <cell r="BN202">
            <v>2069.9665705934167</v>
          </cell>
          <cell r="BO202">
            <v>14892.613024301827</v>
          </cell>
          <cell r="BP202">
            <v>5378.1201485395432</v>
          </cell>
          <cell r="BQ202">
            <v>6275.2917512282729</v>
          </cell>
          <cell r="BR202">
            <v>-79117.994810283184</v>
          </cell>
          <cell r="BS202">
            <v>2967.636372178793</v>
          </cell>
          <cell r="BT202">
            <v>6453.0430186986923</v>
          </cell>
          <cell r="BU202">
            <v>7511.2761137858033</v>
          </cell>
          <cell r="BV202">
            <v>5564.6305634081364</v>
          </cell>
          <cell r="BW202">
            <v>3385.903287820518</v>
          </cell>
          <cell r="BX202">
            <v>-301.32729720324278</v>
          </cell>
          <cell r="BY202">
            <v>-68490.018529638648</v>
          </cell>
          <cell r="BZ202">
            <v>-62818.088704369962</v>
          </cell>
          <cell r="CA202">
            <v>2712.4749760106206</v>
          </cell>
          <cell r="CB202">
            <v>13640.523651905358</v>
          </cell>
          <cell r="CC202">
            <v>6689.0058171227574</v>
          </cell>
          <cell r="CD202">
            <v>3566.9459200724959</v>
          </cell>
          <cell r="CE202">
            <v>-132736.76266950369</v>
          </cell>
          <cell r="CF202">
            <v>-2129.9213327541947</v>
          </cell>
          <cell r="CG202">
            <v>10382.710029818118</v>
          </cell>
          <cell r="CH202">
            <v>-3076.6876555606723</v>
          </cell>
          <cell r="CI202">
            <v>-10400.06819601357</v>
          </cell>
          <cell r="CJ202">
            <v>2924.4706126302481</v>
          </cell>
          <cell r="CK202">
            <v>-7831.3657065331936</v>
          </cell>
          <cell r="CL202">
            <v>-72854.86306180805</v>
          </cell>
          <cell r="CM202">
            <v>-69826.371833890676</v>
          </cell>
          <cell r="CN202">
            <v>-1804.2033144384623</v>
          </cell>
          <cell r="CO202">
            <v>6772.7015654668212</v>
          </cell>
          <cell r="CP202">
            <v>5907.765666551888</v>
          </cell>
          <cell r="CQ202">
            <v>9199.070557191968</v>
          </cell>
          <cell r="CR202">
            <v>-231444.33043605089</v>
          </cell>
          <cell r="CS202">
            <v>5180.0689147263765</v>
          </cell>
          <cell r="CT202">
            <v>4999.2026040107012</v>
          </cell>
          <cell r="CU202">
            <v>2670.3467683643103</v>
          </cell>
          <cell r="CV202">
            <v>-8601.1389733105898</v>
          </cell>
          <cell r="CW202">
            <v>9802.0032609701157</v>
          </cell>
          <cell r="CX202">
            <v>-11718.109174117446</v>
          </cell>
          <cell r="CY202">
            <v>-72957.376222029328</v>
          </cell>
          <cell r="CZ202">
            <v>-129578.42680936307</v>
          </cell>
          <cell r="DA202">
            <v>-32419.519411541522</v>
          </cell>
          <cell r="DB202">
            <v>-11048.702433809638</v>
          </cell>
          <cell r="DC202">
            <v>3959.3799999952316</v>
          </cell>
          <cell r="DD202">
            <v>8267.9410400018096</v>
          </cell>
          <cell r="DE202">
            <v>-182720.2285630703</v>
          </cell>
          <cell r="DF202">
            <v>13457.907005000859</v>
          </cell>
          <cell r="DG202">
            <v>24223.227827951312</v>
          </cell>
          <cell r="DH202">
            <v>7525.917079359293</v>
          </cell>
          <cell r="DI202">
            <v>-5531.9439222216606</v>
          </cell>
          <cell r="DJ202">
            <v>1168.6778397783637</v>
          </cell>
          <cell r="DK202">
            <v>-3342.0786830335855</v>
          </cell>
          <cell r="DL202">
            <v>-44683.741000004113</v>
          </cell>
          <cell r="DM202">
            <v>-158179.12295400351</v>
          </cell>
          <cell r="DN202">
            <v>-22329.287253260612</v>
          </cell>
          <cell r="DO202">
            <v>-4788.4110027477145</v>
          </cell>
          <cell r="DP202">
            <v>4691.1994999982417</v>
          </cell>
          <cell r="DQ202">
            <v>5067.4270000010729</v>
          </cell>
          <cell r="DR202">
            <v>-260246.46710532904</v>
          </cell>
          <cell r="DS202">
            <v>-5257.1895290054381</v>
          </cell>
          <cell r="DT202">
            <v>2900.3163280002773</v>
          </cell>
          <cell r="DU202">
            <v>-10219.101761303842</v>
          </cell>
          <cell r="DV202">
            <v>-23695.723362497985</v>
          </cell>
          <cell r="DW202">
            <v>-24741.691737949848</v>
          </cell>
          <cell r="DX202">
            <v>-12125.507646590471</v>
          </cell>
          <cell r="DY202">
            <v>-84789.994171798229</v>
          </cell>
          <cell r="DZ202">
            <v>-78741.779844000936</v>
          </cell>
          <cell r="EA202">
            <v>-19201.221185199916</v>
          </cell>
          <cell r="EB202">
            <v>-4702.3813958019018</v>
          </cell>
          <cell r="EC202">
            <v>821.58096839487553</v>
          </cell>
          <cell r="ED202">
            <v>-493.77376764640212</v>
          </cell>
        </row>
        <row r="203">
          <cell r="CE203">
            <v>0.94102262353744881</v>
          </cell>
          <cell r="CF203">
            <v>0.43509735607092331</v>
          </cell>
          <cell r="CG203">
            <v>-0.68696438927589554</v>
          </cell>
          <cell r="CH203">
            <v>0.85670868082747897</v>
          </cell>
          <cell r="CI203">
            <v>1.0325682227253941</v>
          </cell>
          <cell r="CJ203">
            <v>0.1371315985353378</v>
          </cell>
          <cell r="CK203">
            <v>0.51274486092870419</v>
          </cell>
          <cell r="CL203">
            <v>3.0034517950763053</v>
          </cell>
          <cell r="CM203">
            <v>3.0831367859467855</v>
          </cell>
          <cell r="CN203">
            <v>0.33848435029018387</v>
          </cell>
        </row>
        <row r="204">
          <cell r="A204" t="str">
            <v>Wheeling &amp; U. of F. Expense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15.807000000000698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-123.28599999996368</v>
          </cell>
          <cell r="AF207">
            <v>0</v>
          </cell>
          <cell r="AG207">
            <v>5.8480000000017753</v>
          </cell>
          <cell r="AH207">
            <v>0</v>
          </cell>
          <cell r="AI207">
            <v>-31.283000000003085</v>
          </cell>
          <cell r="AJ207">
            <v>0</v>
          </cell>
          <cell r="AK207">
            <v>-19.238000000001193</v>
          </cell>
          <cell r="AL207">
            <v>-42.038999999997031</v>
          </cell>
          <cell r="AM207">
            <v>0</v>
          </cell>
          <cell r="AN207">
            <v>-36.574000000000524</v>
          </cell>
          <cell r="AO207">
            <v>0</v>
          </cell>
          <cell r="AP207">
            <v>0</v>
          </cell>
          <cell r="AQ207">
            <v>0</v>
          </cell>
          <cell r="AR207">
            <v>-6.4380000000237487</v>
          </cell>
          <cell r="AS207">
            <v>0</v>
          </cell>
          <cell r="AT207">
            <v>5.2970000000022992</v>
          </cell>
          <cell r="AU207">
            <v>0</v>
          </cell>
          <cell r="AV207">
            <v>0</v>
          </cell>
          <cell r="AW207">
            <v>0</v>
          </cell>
          <cell r="AX207">
            <v>-11.735000000000582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7.0910000000149012</v>
          </cell>
          <cell r="BF207">
            <v>0</v>
          </cell>
          <cell r="BG207">
            <v>0</v>
          </cell>
          <cell r="BH207">
            <v>4.9819999999999709</v>
          </cell>
          <cell r="BI207">
            <v>2.1090000000003783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126.38799999997718</v>
          </cell>
          <cell r="BS207">
            <v>21.808000000000902</v>
          </cell>
          <cell r="BT207">
            <v>1.0849999999991269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6.75</v>
          </cell>
          <cell r="CA207">
            <v>81.365000000005239</v>
          </cell>
          <cell r="CB207">
            <v>23.729999999995925</v>
          </cell>
          <cell r="CC207">
            <v>-8.3499999999985448</v>
          </cell>
          <cell r="CD207">
            <v>0</v>
          </cell>
          <cell r="CE207">
            <v>571.93299999996088</v>
          </cell>
          <cell r="CF207">
            <v>4.3940000000002328</v>
          </cell>
          <cell r="CG207">
            <v>40.398999999999432</v>
          </cell>
          <cell r="CH207">
            <v>0</v>
          </cell>
          <cell r="CI207">
            <v>0</v>
          </cell>
          <cell r="CJ207">
            <v>0</v>
          </cell>
          <cell r="CK207">
            <v>334.63399999999092</v>
          </cell>
          <cell r="CL207">
            <v>18.5</v>
          </cell>
          <cell r="CM207">
            <v>90.554000000003725</v>
          </cell>
          <cell r="CN207">
            <v>44.848000000005413</v>
          </cell>
          <cell r="CO207">
            <v>-3.7629999999990105</v>
          </cell>
          <cell r="CP207">
            <v>15.953000000001339</v>
          </cell>
          <cell r="CQ207">
            <v>26.414000000000669</v>
          </cell>
          <cell r="CR207">
            <v>399.08600000001024</v>
          </cell>
          <cell r="CS207">
            <v>53.773000000001048</v>
          </cell>
          <cell r="CT207">
            <v>0</v>
          </cell>
          <cell r="CU207">
            <v>0</v>
          </cell>
          <cell r="CV207">
            <v>6.9919999999983702</v>
          </cell>
          <cell r="CW207">
            <v>128.13999999999942</v>
          </cell>
          <cell r="CX207">
            <v>48.105999999999767</v>
          </cell>
          <cell r="CY207">
            <v>-18.310000000004948</v>
          </cell>
          <cell r="CZ207">
            <v>68.885000000002037</v>
          </cell>
          <cell r="DA207">
            <v>0</v>
          </cell>
          <cell r="DB207">
            <v>-7.7810000000026776</v>
          </cell>
          <cell r="DC207">
            <v>23.788999999997031</v>
          </cell>
          <cell r="DD207">
            <v>95.49199999999837</v>
          </cell>
          <cell r="DE207">
            <v>77.236000000033528</v>
          </cell>
          <cell r="DF207">
            <v>0</v>
          </cell>
          <cell r="DG207">
            <v>-23.157999999999447</v>
          </cell>
          <cell r="DH207">
            <v>-70.265999999995984</v>
          </cell>
          <cell r="DI207">
            <v>77.01600000000326</v>
          </cell>
          <cell r="DJ207">
            <v>3.3519999999989523</v>
          </cell>
          <cell r="DK207">
            <v>90.292000000001281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9">
          <cell r="A209" t="str">
            <v>Total Wheeling &amp; U. of F. Expense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15.807000000029802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-123.28599999845028</v>
          </cell>
          <cell r="AF209">
            <v>0</v>
          </cell>
          <cell r="AG209">
            <v>5.8480000011622906</v>
          </cell>
          <cell r="AH209">
            <v>0</v>
          </cell>
          <cell r="AI209">
            <v>-31.282999999821186</v>
          </cell>
          <cell r="AJ209">
            <v>0</v>
          </cell>
          <cell r="AK209">
            <v>-19.237999999895692</v>
          </cell>
          <cell r="AL209">
            <v>-42.039000000804663</v>
          </cell>
          <cell r="AM209">
            <v>0</v>
          </cell>
          <cell r="AN209">
            <v>-36.574000000953674</v>
          </cell>
          <cell r="AO209">
            <v>0</v>
          </cell>
          <cell r="AP209">
            <v>0</v>
          </cell>
          <cell r="AQ209">
            <v>0</v>
          </cell>
          <cell r="AR209">
            <v>-6.4380000084638596</v>
          </cell>
          <cell r="AS209">
            <v>0</v>
          </cell>
          <cell r="AT209">
            <v>5.2969999983906746</v>
          </cell>
          <cell r="AU209">
            <v>0</v>
          </cell>
          <cell r="AV209">
            <v>0</v>
          </cell>
          <cell r="AW209">
            <v>0</v>
          </cell>
          <cell r="AX209">
            <v>-11.734999999403954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7.0910000056028366</v>
          </cell>
          <cell r="BF209">
            <v>0</v>
          </cell>
          <cell r="BG209">
            <v>0</v>
          </cell>
          <cell r="BH209">
            <v>4.9819999989122152</v>
          </cell>
          <cell r="BI209">
            <v>2.1090000011026859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126.38799999654293</v>
          </cell>
          <cell r="BS209">
            <v>21.808000000193715</v>
          </cell>
          <cell r="BT209">
            <v>1.0849999990314245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6.75</v>
          </cell>
          <cell r="CA209">
            <v>81.365000000223517</v>
          </cell>
          <cell r="CB209">
            <v>23.730000000447035</v>
          </cell>
          <cell r="CC209">
            <v>-8.3500000014901161</v>
          </cell>
          <cell r="CD209">
            <v>0</v>
          </cell>
          <cell r="CE209">
            <v>571.93299999833107</v>
          </cell>
          <cell r="CF209">
            <v>4.3939999993890524</v>
          </cell>
          <cell r="CG209">
            <v>40.399000000208616</v>
          </cell>
          <cell r="CH209">
            <v>0</v>
          </cell>
          <cell r="CI209">
            <v>0</v>
          </cell>
          <cell r="CJ209">
            <v>0</v>
          </cell>
          <cell r="CK209">
            <v>334.63399999961257</v>
          </cell>
          <cell r="CL209">
            <v>18.5</v>
          </cell>
          <cell r="CM209">
            <v>90.553999999538064</v>
          </cell>
          <cell r="CN209">
            <v>44.847999999299645</v>
          </cell>
          <cell r="CO209">
            <v>-3.7630000002682209</v>
          </cell>
          <cell r="CP209">
            <v>15.95299999974668</v>
          </cell>
          <cell r="CQ209">
            <v>26.414000000804663</v>
          </cell>
          <cell r="CR209">
            <v>399.08599999547005</v>
          </cell>
          <cell r="CS209">
            <v>53.773000000044703</v>
          </cell>
          <cell r="CT209">
            <v>0</v>
          </cell>
          <cell r="CU209">
            <v>0</v>
          </cell>
          <cell r="CV209">
            <v>6.992000000551343</v>
          </cell>
          <cell r="CW209">
            <v>128.14000000059605</v>
          </cell>
          <cell r="CX209">
            <v>48.105999998748302</v>
          </cell>
          <cell r="CY209">
            <v>-18.310000000521541</v>
          </cell>
          <cell r="CZ209">
            <v>68.884999999776483</v>
          </cell>
          <cell r="DA209">
            <v>0</v>
          </cell>
          <cell r="DB209">
            <v>-7.7809999994933605</v>
          </cell>
          <cell r="DC209">
            <v>23.789000000804663</v>
          </cell>
          <cell r="DD209">
            <v>95.492000000551343</v>
          </cell>
          <cell r="DE209">
            <v>77.236000001430511</v>
          </cell>
          <cell r="DF209">
            <v>0</v>
          </cell>
          <cell r="DG209">
            <v>-23.157999999821186</v>
          </cell>
          <cell r="DH209">
            <v>-70.265999998897314</v>
          </cell>
          <cell r="DI209">
            <v>77.016000000759959</v>
          </cell>
          <cell r="DJ209">
            <v>3.3519999999552965</v>
          </cell>
          <cell r="DK209">
            <v>90.292000001296401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</row>
        <row r="211">
          <cell r="A211" t="str">
            <v>Coal Fuel Burn Expense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-2.954783646739088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-1732.1374384947121</v>
          </cell>
          <cell r="BF214">
            <v>-77.098046940169297</v>
          </cell>
          <cell r="BG214">
            <v>-237.84905549802352</v>
          </cell>
          <cell r="BH214">
            <v>-241.0104310773313</v>
          </cell>
          <cell r="BI214">
            <v>-50.680802255606977</v>
          </cell>
          <cell r="BJ214">
            <v>-294.34876467939466</v>
          </cell>
          <cell r="BK214">
            <v>-223.03998676873744</v>
          </cell>
          <cell r="BL214">
            <v>-108.7513199277455</v>
          </cell>
          <cell r="BM214">
            <v>-133.87931613402907</v>
          </cell>
          <cell r="BN214">
            <v>-265.52591076493263</v>
          </cell>
          <cell r="BO214">
            <v>-29.366215342073701</v>
          </cell>
          <cell r="BP214">
            <v>-35.649449305958115</v>
          </cell>
          <cell r="BQ214">
            <v>-34.938139800564386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-1401.3781791226938</v>
          </cell>
          <cell r="R215">
            <v>-65917.175819665194</v>
          </cell>
          <cell r="S215">
            <v>-1580.9664170825854</v>
          </cell>
          <cell r="T215">
            <v>-4437.3484941953793</v>
          </cell>
          <cell r="U215">
            <v>-8501.263563153334</v>
          </cell>
          <cell r="V215">
            <v>-6950.132219992578</v>
          </cell>
          <cell r="W215">
            <v>-13767.525361103006</v>
          </cell>
          <cell r="X215">
            <v>-6892.8358280314133</v>
          </cell>
          <cell r="Y215">
            <v>-2697.1266825338826</v>
          </cell>
          <cell r="Z215">
            <v>-2996.1074233045802</v>
          </cell>
          <cell r="AA215">
            <v>-4866.8070582421497</v>
          </cell>
          <cell r="AB215">
            <v>-6475.4597939196974</v>
          </cell>
          <cell r="AC215">
            <v>-5841.9819743838161</v>
          </cell>
          <cell r="AD215">
            <v>-909.62100372090936</v>
          </cell>
          <cell r="AE215">
            <v>-83386.224013239145</v>
          </cell>
          <cell r="AF215">
            <v>-3282.4439354622737</v>
          </cell>
          <cell r="AG215">
            <v>-4291.7963688978925</v>
          </cell>
          <cell r="AH215">
            <v>-6623.1006550556049</v>
          </cell>
          <cell r="AI215">
            <v>-4753.6670312280767</v>
          </cell>
          <cell r="AJ215">
            <v>-3381.7311245705932</v>
          </cell>
          <cell r="AK215">
            <v>-10980.011323723942</v>
          </cell>
          <cell r="AL215">
            <v>-16390.3841127716</v>
          </cell>
          <cell r="AM215">
            <v>-10489.253548256122</v>
          </cell>
          <cell r="AN215">
            <v>-8974.3362414063886</v>
          </cell>
          <cell r="AO215">
            <v>-6804.109637263231</v>
          </cell>
          <cell r="AP215">
            <v>-5679.7396370926872</v>
          </cell>
          <cell r="AQ215">
            <v>-1735.6503974972293</v>
          </cell>
          <cell r="AR215">
            <v>-100666.36402000487</v>
          </cell>
          <cell r="AS215">
            <v>-4143.8360019195825</v>
          </cell>
          <cell r="AT215">
            <v>-8955.740882277023</v>
          </cell>
          <cell r="AU215">
            <v>-4018.1811567107216</v>
          </cell>
          <cell r="AV215">
            <v>-4757.944422302302</v>
          </cell>
          <cell r="AW215">
            <v>-5682.8826253470033</v>
          </cell>
          <cell r="AX215">
            <v>-15437.029652390629</v>
          </cell>
          <cell r="AY215">
            <v>-16270.334652277641</v>
          </cell>
          <cell r="AZ215">
            <v>-16672.572407714091</v>
          </cell>
          <cell r="BA215">
            <v>-8338.8111549923196</v>
          </cell>
          <cell r="BB215">
            <v>-6969.2089049043134</v>
          </cell>
          <cell r="BC215">
            <v>-7986.3611684115604</v>
          </cell>
          <cell r="BD215">
            <v>-1433.4609907614067</v>
          </cell>
          <cell r="BE215">
            <v>-96724.102551229298</v>
          </cell>
          <cell r="BF215">
            <v>-1956.6891679698601</v>
          </cell>
          <cell r="BG215">
            <v>-4929.1320065641776</v>
          </cell>
          <cell r="BH215">
            <v>-2610.1223565163091</v>
          </cell>
          <cell r="BI215">
            <v>-4661.974776505027</v>
          </cell>
          <cell r="BJ215">
            <v>-2366.0911871893331</v>
          </cell>
          <cell r="BK215">
            <v>-10128.629130301997</v>
          </cell>
          <cell r="BL215">
            <v>-24695.900667919777</v>
          </cell>
          <cell r="BM215">
            <v>-21001.585649874061</v>
          </cell>
          <cell r="BN215">
            <v>-9524.4363991254941</v>
          </cell>
          <cell r="BO215">
            <v>-7852.2490067621693</v>
          </cell>
          <cell r="BP215">
            <v>-4642.3371405471116</v>
          </cell>
          <cell r="BQ215">
            <v>-2354.9550619525835</v>
          </cell>
          <cell r="BR215">
            <v>-106109.40777996182</v>
          </cell>
          <cell r="BS215">
            <v>-4207.8480855766684</v>
          </cell>
          <cell r="BT215">
            <v>-2339.1149794259109</v>
          </cell>
          <cell r="BU215">
            <v>-1032.8206150308251</v>
          </cell>
          <cell r="BV215">
            <v>-4680.0487687615678</v>
          </cell>
          <cell r="BW215">
            <v>-3500.5191833348945</v>
          </cell>
          <cell r="BX215">
            <v>-17395.624806938693</v>
          </cell>
          <cell r="BY215">
            <v>-28988.330324262381</v>
          </cell>
          <cell r="BZ215">
            <v>-29213.473904087208</v>
          </cell>
          <cell r="CA215">
            <v>-6030.5464857285842</v>
          </cell>
          <cell r="CB215">
            <v>-3414.0441797534004</v>
          </cell>
          <cell r="CC215">
            <v>-4033.8945970814675</v>
          </cell>
          <cell r="CD215">
            <v>-1273.1418499667197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-5673.6947350129485</v>
          </cell>
          <cell r="BS216">
            <v>-1062.3938164042775</v>
          </cell>
          <cell r="BT216">
            <v>-77.947249252116308</v>
          </cell>
          <cell r="BU216">
            <v>-92.165824515279382</v>
          </cell>
          <cell r="BV216">
            <v>-549.38648795126937</v>
          </cell>
          <cell r="BW216">
            <v>-1163.2720587500371</v>
          </cell>
          <cell r="BX216">
            <v>-360.83458450995386</v>
          </cell>
          <cell r="BY216">
            <v>-329.34978717402555</v>
          </cell>
          <cell r="BZ216">
            <v>-431.92179605527781</v>
          </cell>
          <cell r="CA216">
            <v>-1067.3561558187939</v>
          </cell>
          <cell r="CB216">
            <v>2.7173906587995589</v>
          </cell>
          <cell r="CC216">
            <v>-232.39156637457199</v>
          </cell>
          <cell r="CD216">
            <v>-309.39279886614531</v>
          </cell>
          <cell r="CE216">
            <v>-4730.3442225791514</v>
          </cell>
          <cell r="CF216">
            <v>-328.52425331249833</v>
          </cell>
          <cell r="CG216">
            <v>-337.30561686935835</v>
          </cell>
          <cell r="CH216">
            <v>-231.41715346067213</v>
          </cell>
          <cell r="CI216">
            <v>-456.63672429160215</v>
          </cell>
          <cell r="CJ216">
            <v>-413.34675510646775</v>
          </cell>
          <cell r="CK216">
            <v>-750.77457783021964</v>
          </cell>
          <cell r="CL216">
            <v>-398.83917435910553</v>
          </cell>
          <cell r="CM216">
            <v>-432.1140827878844</v>
          </cell>
          <cell r="CN216">
            <v>-712.37284283200279</v>
          </cell>
          <cell r="CO216">
            <v>-164.86151727673132</v>
          </cell>
          <cell r="CP216">
            <v>-25.698145439382643</v>
          </cell>
          <cell r="CQ216">
            <v>-478.45337901380844</v>
          </cell>
          <cell r="CR216">
            <v>-5860.1512422207743</v>
          </cell>
          <cell r="CS216">
            <v>-526.24689568136819</v>
          </cell>
          <cell r="CT216">
            <v>-355.43001890531741</v>
          </cell>
          <cell r="CU216">
            <v>-91.883127249078825</v>
          </cell>
          <cell r="CV216">
            <v>-358.02204451686703</v>
          </cell>
          <cell r="CW216">
            <v>-1470.1383973588236</v>
          </cell>
          <cell r="CX216">
            <v>-749.04762251395732</v>
          </cell>
          <cell r="CY216">
            <v>-10.750336638418958</v>
          </cell>
          <cell r="CZ216">
            <v>-409.331012328621</v>
          </cell>
          <cell r="DA216">
            <v>-504.26842966489494</v>
          </cell>
          <cell r="DB216">
            <v>-264.84827963029966</v>
          </cell>
          <cell r="DC216">
            <v>-530.20063060079701</v>
          </cell>
          <cell r="DD216">
            <v>-589.98444712930359</v>
          </cell>
          <cell r="DE216">
            <v>-5691.8284859992564</v>
          </cell>
          <cell r="DF216">
            <v>-2080.1670103450306</v>
          </cell>
          <cell r="DG216">
            <v>1076.107332558604</v>
          </cell>
          <cell r="DH216">
            <v>608.58433837234043</v>
          </cell>
          <cell r="DI216">
            <v>-59.740967373363674</v>
          </cell>
          <cell r="DJ216">
            <v>-2211.4624025952071</v>
          </cell>
          <cell r="DK216">
            <v>-862.73126765689813</v>
          </cell>
          <cell r="DL216">
            <v>-961.46145678963512</v>
          </cell>
          <cell r="DM216">
            <v>-363.3901331955567</v>
          </cell>
          <cell r="DN216">
            <v>-699.17142222612165</v>
          </cell>
          <cell r="DO216">
            <v>42.006345121772029</v>
          </cell>
          <cell r="DP216">
            <v>-207.8302360738162</v>
          </cell>
          <cell r="DQ216">
            <v>27.428394202841446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-28171.648700004444</v>
          </cell>
          <cell r="R217">
            <v>-484696.67870005965</v>
          </cell>
          <cell r="S217">
            <v>-40155.829892303795</v>
          </cell>
          <cell r="T217">
            <v>-39519.219894008711</v>
          </cell>
          <cell r="U217">
            <v>-35607.259904500097</v>
          </cell>
          <cell r="V217">
            <v>-35111.179905831814</v>
          </cell>
          <cell r="W217">
            <v>-41535.779888601974</v>
          </cell>
          <cell r="X217">
            <v>-84827.729772495106</v>
          </cell>
          <cell r="Y217">
            <v>-27419.339926460758</v>
          </cell>
          <cell r="Z217">
            <v>-21855.339941382408</v>
          </cell>
          <cell r="AA217">
            <v>-55128.189852144569</v>
          </cell>
          <cell r="AB217">
            <v>-43117.489884359762</v>
          </cell>
          <cell r="AC217">
            <v>-37041.159900654107</v>
          </cell>
          <cell r="AD217">
            <v>-23378.159937299788</v>
          </cell>
          <cell r="AE217">
            <v>-252291.14170002937</v>
          </cell>
          <cell r="AF217">
            <v>-11134.109942628071</v>
          </cell>
          <cell r="AG217">
            <v>-11749.529939457774</v>
          </cell>
          <cell r="AH217">
            <v>-11737.972939515486</v>
          </cell>
          <cell r="AI217">
            <v>-5936.8399694077671</v>
          </cell>
          <cell r="AJ217">
            <v>-13687.179929472506</v>
          </cell>
          <cell r="AK217">
            <v>-27347.839859083295</v>
          </cell>
          <cell r="AL217">
            <v>-48304.619751097634</v>
          </cell>
          <cell r="AM217">
            <v>-43516.069775775075</v>
          </cell>
          <cell r="AN217">
            <v>-30128.799844752997</v>
          </cell>
          <cell r="AO217">
            <v>-23481.639879006892</v>
          </cell>
          <cell r="AP217">
            <v>-18301.399905698374</v>
          </cell>
          <cell r="AQ217">
            <v>-6965.1399641092867</v>
          </cell>
          <cell r="AR217">
            <v>-263804.76070001721</v>
          </cell>
          <cell r="AS217">
            <v>-9461.659953372553</v>
          </cell>
          <cell r="AT217">
            <v>-10221.379949629307</v>
          </cell>
          <cell r="AU217">
            <v>-16670.471917852759</v>
          </cell>
          <cell r="AV217">
            <v>-17159.869915438816</v>
          </cell>
          <cell r="AW217">
            <v>-20439.249899281189</v>
          </cell>
          <cell r="AX217">
            <v>-40160.249802097678</v>
          </cell>
          <cell r="AY217">
            <v>-31549.439844528213</v>
          </cell>
          <cell r="AZ217">
            <v>-44704.00977970846</v>
          </cell>
          <cell r="BA217">
            <v>-33340.059835705906</v>
          </cell>
          <cell r="BB217">
            <v>-18382.909909412265</v>
          </cell>
          <cell r="BC217">
            <v>-11341.589944111183</v>
          </cell>
          <cell r="BD217">
            <v>-10373.86994888261</v>
          </cell>
          <cell r="BE217">
            <v>-283153.64869999886</v>
          </cell>
          <cell r="BF217">
            <v>-9476.6099564917386</v>
          </cell>
          <cell r="BG217">
            <v>-8877.309959243983</v>
          </cell>
          <cell r="BH217">
            <v>-12782.119941316545</v>
          </cell>
          <cell r="BI217">
            <v>-22659.389895966277</v>
          </cell>
          <cell r="BJ217">
            <v>-18317.259915903211</v>
          </cell>
          <cell r="BK217">
            <v>-44317.909796530381</v>
          </cell>
          <cell r="BL217">
            <v>-36877.619830686599</v>
          </cell>
          <cell r="BM217">
            <v>-49311.209773605689</v>
          </cell>
          <cell r="BN217">
            <v>-34606.259841116145</v>
          </cell>
          <cell r="BO217">
            <v>-26001.81988062337</v>
          </cell>
          <cell r="BP217">
            <v>-11233.039948426187</v>
          </cell>
          <cell r="BQ217">
            <v>-8693.0999600868672</v>
          </cell>
          <cell r="BR217">
            <v>-298755.87169995904</v>
          </cell>
          <cell r="BS217">
            <v>-13272.609942246228</v>
          </cell>
          <cell r="BT217">
            <v>-15507.309932522476</v>
          </cell>
          <cell r="BU217">
            <v>-15161.184934027493</v>
          </cell>
          <cell r="BV217">
            <v>-23937.029895842075</v>
          </cell>
          <cell r="BW217">
            <v>-31282.809863874689</v>
          </cell>
          <cell r="BX217">
            <v>-45153.679803520441</v>
          </cell>
          <cell r="BY217">
            <v>-27553.889880102128</v>
          </cell>
          <cell r="BZ217">
            <v>-39777.789826910943</v>
          </cell>
          <cell r="CA217">
            <v>-32535.619858426973</v>
          </cell>
          <cell r="CB217">
            <v>-32923.40985673666</v>
          </cell>
          <cell r="CC217">
            <v>-15318.497933343053</v>
          </cell>
          <cell r="CD217">
            <v>-6332.0399724468589</v>
          </cell>
          <cell r="CE217">
            <v>-285823.90069997311</v>
          </cell>
          <cell r="CF217">
            <v>-10547.029952030629</v>
          </cell>
          <cell r="CG217">
            <v>-12828.399941651151</v>
          </cell>
          <cell r="CH217">
            <v>-12886.691941387951</v>
          </cell>
          <cell r="CI217">
            <v>-19663.409910565242</v>
          </cell>
          <cell r="CJ217">
            <v>-45064.499795034528</v>
          </cell>
          <cell r="CK217">
            <v>-40861.989814145491</v>
          </cell>
          <cell r="CL217">
            <v>-31174.779858205467</v>
          </cell>
          <cell r="CM217">
            <v>-26057.589881483465</v>
          </cell>
          <cell r="CN217">
            <v>-41819.309809792787</v>
          </cell>
          <cell r="CO217">
            <v>-17734.33991933614</v>
          </cell>
          <cell r="CP217">
            <v>-16396.899925423786</v>
          </cell>
          <cell r="CQ217">
            <v>-10788.959950927645</v>
          </cell>
          <cell r="CR217">
            <v>-311335.97170001268</v>
          </cell>
          <cell r="CS217">
            <v>-12580.619947468862</v>
          </cell>
          <cell r="CT217">
            <v>-19082.699920319021</v>
          </cell>
          <cell r="CU217">
            <v>-18250.062923794612</v>
          </cell>
          <cell r="CV217">
            <v>-27588.599884802476</v>
          </cell>
          <cell r="CW217">
            <v>-43291.299819234759</v>
          </cell>
          <cell r="CX217">
            <v>-46087.859807556495</v>
          </cell>
          <cell r="CY217">
            <v>-30288.829873528332</v>
          </cell>
          <cell r="CZ217">
            <v>-31385.119868952781</v>
          </cell>
          <cell r="DA217">
            <v>-32341.789864953607</v>
          </cell>
          <cell r="DB217">
            <v>-25922.259891761467</v>
          </cell>
          <cell r="DC217">
            <v>-16243.109932176769</v>
          </cell>
          <cell r="DD217">
            <v>-8273.719965454191</v>
          </cell>
          <cell r="DE217">
            <v>-325119.92603701353</v>
          </cell>
          <cell r="DF217">
            <v>-9461.9075539279729</v>
          </cell>
          <cell r="DG217">
            <v>-13241.636635528877</v>
          </cell>
          <cell r="DH217">
            <v>-15276.17154562287</v>
          </cell>
          <cell r="DI217">
            <v>-14304.146230354905</v>
          </cell>
          <cell r="DJ217">
            <v>-17135.500016568229</v>
          </cell>
          <cell r="DK217">
            <v>-57021.084422368556</v>
          </cell>
          <cell r="DL217">
            <v>-45012.129880838096</v>
          </cell>
          <cell r="DM217">
            <v>-40691.648001872003</v>
          </cell>
          <cell r="DN217">
            <v>-48462.911564037204</v>
          </cell>
          <cell r="DO217">
            <v>-29861.395254606381</v>
          </cell>
          <cell r="DP217">
            <v>-24596.970480237156</v>
          </cell>
          <cell r="DQ217">
            <v>-10054.424451043829</v>
          </cell>
          <cell r="DR217">
            <v>-371799.99287196994</v>
          </cell>
          <cell r="DS217">
            <v>-9834.3807468861341</v>
          </cell>
          <cell r="DT217">
            <v>-21245.242285260931</v>
          </cell>
          <cell r="DU217">
            <v>-23080.273155348375</v>
          </cell>
          <cell r="DV217">
            <v>-26506.804656844586</v>
          </cell>
          <cell r="DW217">
            <v>-9089.011150913313</v>
          </cell>
          <cell r="DX217">
            <v>-68649.905229238793</v>
          </cell>
          <cell r="DY217">
            <v>-34187.605415362865</v>
          </cell>
          <cell r="DZ217">
            <v>-47590.402942970395</v>
          </cell>
          <cell r="EA217">
            <v>-70253.494020573795</v>
          </cell>
          <cell r="EB217">
            <v>-28214.407847618684</v>
          </cell>
          <cell r="EC217">
            <v>-23399.023073628545</v>
          </cell>
          <cell r="ED217">
            <v>-9749.4423473458737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-14022.838700013235</v>
          </cell>
          <cell r="R218">
            <v>-334853.2186999917</v>
          </cell>
          <cell r="S218">
            <v>-19416.799924617633</v>
          </cell>
          <cell r="T218">
            <v>-38297.869851315394</v>
          </cell>
          <cell r="U218">
            <v>-54965.299786606804</v>
          </cell>
          <cell r="V218">
            <v>-34182.199867293239</v>
          </cell>
          <cell r="W218">
            <v>-35649.63986159768</v>
          </cell>
          <cell r="X218">
            <v>-45894.289821822196</v>
          </cell>
          <cell r="Y218">
            <v>-11476.009955445305</v>
          </cell>
          <cell r="Z218">
            <v>-12419.419951783493</v>
          </cell>
          <cell r="AA218">
            <v>-20547.149920227006</v>
          </cell>
          <cell r="AB218">
            <v>-18416.579928500578</v>
          </cell>
          <cell r="AC218">
            <v>-25684.359900286421</v>
          </cell>
          <cell r="AD218">
            <v>-17903.599930491298</v>
          </cell>
          <cell r="AE218">
            <v>-210185.68869999051</v>
          </cell>
          <cell r="AF218">
            <v>-5674.629964902997</v>
          </cell>
          <cell r="AG218">
            <v>-9360.3899421058595</v>
          </cell>
          <cell r="AH218">
            <v>-18511.609885502607</v>
          </cell>
          <cell r="AI218">
            <v>-13059.799919223413</v>
          </cell>
          <cell r="AJ218">
            <v>-18639.91988470871</v>
          </cell>
          <cell r="AK218">
            <v>-32765.849797336385</v>
          </cell>
          <cell r="AL218">
            <v>-25869.08983999677</v>
          </cell>
          <cell r="AM218">
            <v>-22487.659860908985</v>
          </cell>
          <cell r="AN218">
            <v>-23205.38985647168</v>
          </cell>
          <cell r="AO218">
            <v>-21409.82986757718</v>
          </cell>
          <cell r="AP218">
            <v>-10124.009937379509</v>
          </cell>
          <cell r="AQ218">
            <v>-9077.5099438559264</v>
          </cell>
          <cell r="AR218">
            <v>-214497.26870001853</v>
          </cell>
          <cell r="AS218">
            <v>-5277.0899680182338</v>
          </cell>
          <cell r="AT218">
            <v>-6427.9799610432237</v>
          </cell>
          <cell r="AU218">
            <v>-14883.309909796342</v>
          </cell>
          <cell r="AV218">
            <v>-8120.4499507853761</v>
          </cell>
          <cell r="AW218">
            <v>-23519.339857458137</v>
          </cell>
          <cell r="AX218">
            <v>-37718.199771400541</v>
          </cell>
          <cell r="AY218">
            <v>-25018.109848372638</v>
          </cell>
          <cell r="AZ218">
            <v>-21527.349869528785</v>
          </cell>
          <cell r="BA218">
            <v>-26755.949837841094</v>
          </cell>
          <cell r="BB218">
            <v>-21596.639869110659</v>
          </cell>
          <cell r="BC218">
            <v>-17087.19989643991</v>
          </cell>
          <cell r="BD218">
            <v>-6565.6499602068216</v>
          </cell>
          <cell r="BE218">
            <v>-233877.53869998455</v>
          </cell>
          <cell r="BF218">
            <v>-7908.4199560396373</v>
          </cell>
          <cell r="BG218">
            <v>-9775.4799456633627</v>
          </cell>
          <cell r="BH218">
            <v>-19686.939890570939</v>
          </cell>
          <cell r="BI218">
            <v>-19242.859893038869</v>
          </cell>
          <cell r="BJ218">
            <v>-17271.019904000685</v>
          </cell>
          <cell r="BK218">
            <v>-37703.119790431112</v>
          </cell>
          <cell r="BL218">
            <v>-29463.719836229458</v>
          </cell>
          <cell r="BM218">
            <v>-23488.13986944221</v>
          </cell>
          <cell r="BN218">
            <v>-33387.249814419076</v>
          </cell>
          <cell r="BO218">
            <v>-14498.639919411391</v>
          </cell>
          <cell r="BP218">
            <v>-15011.619916558266</v>
          </cell>
          <cell r="BQ218">
            <v>-6440.32996420376</v>
          </cell>
          <cell r="BR218">
            <v>-233965.41869999468</v>
          </cell>
          <cell r="BS218">
            <v>-10821.06993987225</v>
          </cell>
          <cell r="BT218">
            <v>-9248.7199486084282</v>
          </cell>
          <cell r="BU218">
            <v>-23194.469871120527</v>
          </cell>
          <cell r="BV218">
            <v>-18088.979899492115</v>
          </cell>
          <cell r="BW218">
            <v>-29991.38983335346</v>
          </cell>
          <cell r="BX218">
            <v>-33326.279814824462</v>
          </cell>
          <cell r="BY218">
            <v>-22197.499876663089</v>
          </cell>
          <cell r="BZ218">
            <v>-19298.109892768785</v>
          </cell>
          <cell r="CA218">
            <v>-32039.539821974933</v>
          </cell>
          <cell r="CB218">
            <v>-17965.999900175259</v>
          </cell>
          <cell r="CC218">
            <v>-11951.679933590814</v>
          </cell>
          <cell r="CD218">
            <v>-5841.6799675412476</v>
          </cell>
          <cell r="CE218">
            <v>-249813.84870003164</v>
          </cell>
          <cell r="CF218">
            <v>-19155.109900319949</v>
          </cell>
          <cell r="CG218">
            <v>-12163.969936700538</v>
          </cell>
          <cell r="CH218">
            <v>-19059.819900816306</v>
          </cell>
          <cell r="CI218">
            <v>-16565.379913795739</v>
          </cell>
          <cell r="CJ218">
            <v>-47324.679753728211</v>
          </cell>
          <cell r="CK218">
            <v>-35583.339814830571</v>
          </cell>
          <cell r="CL218">
            <v>-19198.529900092632</v>
          </cell>
          <cell r="CM218">
            <v>-17874.349906984717</v>
          </cell>
          <cell r="CN218">
            <v>-28438.019852012396</v>
          </cell>
          <cell r="CO218">
            <v>-13529.879929592833</v>
          </cell>
          <cell r="CP218">
            <v>-14895.269922487438</v>
          </cell>
          <cell r="CQ218">
            <v>-6025.4999686442316</v>
          </cell>
          <cell r="CR218">
            <v>-237762.84870001674</v>
          </cell>
          <cell r="CS218">
            <v>-16172.259911576286</v>
          </cell>
          <cell r="CT218">
            <v>-11756.029935723171</v>
          </cell>
          <cell r="CU218">
            <v>-14862.899918735027</v>
          </cell>
          <cell r="CV218">
            <v>-11419.19993756339</v>
          </cell>
          <cell r="CW218">
            <v>-48933.429732449353</v>
          </cell>
          <cell r="CX218">
            <v>-46351.239746566862</v>
          </cell>
          <cell r="CY218">
            <v>-15406.4299157653</v>
          </cell>
          <cell r="CZ218">
            <v>-18876.649896789342</v>
          </cell>
          <cell r="DA218">
            <v>-21463.649882644415</v>
          </cell>
          <cell r="DB218">
            <v>-10324.859943548217</v>
          </cell>
          <cell r="DC218">
            <v>-11906.43993490003</v>
          </cell>
          <cell r="DD218">
            <v>-10289.759943740442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-3986.4672922659665</v>
          </cell>
          <cell r="R219">
            <v>-300180.17926377058</v>
          </cell>
          <cell r="S219">
            <v>-8253.3678919114172</v>
          </cell>
          <cell r="T219">
            <v>-8381.523325258866</v>
          </cell>
          <cell r="U219">
            <v>-6436.1712423749268</v>
          </cell>
          <cell r="V219">
            <v>-5541.79151279293</v>
          </cell>
          <cell r="W219">
            <v>-4778.5012123929337</v>
          </cell>
          <cell r="X219">
            <v>-31910.213903993368</v>
          </cell>
          <cell r="Y219">
            <v>-84292.571805316955</v>
          </cell>
          <cell r="Z219">
            <v>-80187.234559802338</v>
          </cell>
          <cell r="AA219">
            <v>-35945.285710848868</v>
          </cell>
          <cell r="AB219">
            <v>-24349.325451530516</v>
          </cell>
          <cell r="AC219">
            <v>-4319.8950945865363</v>
          </cell>
          <cell r="AD219">
            <v>-5784.297552941367</v>
          </cell>
          <cell r="AE219">
            <v>-59754.294725894928</v>
          </cell>
          <cell r="AF219">
            <v>-450.16748277656734</v>
          </cell>
          <cell r="AG219">
            <v>1268.798565723002</v>
          </cell>
          <cell r="AH219">
            <v>207.12768735829741</v>
          </cell>
          <cell r="AI219">
            <v>874.30252397060394</v>
          </cell>
          <cell r="AJ219">
            <v>46.098715635016561</v>
          </cell>
          <cell r="AK219">
            <v>-9023.3775619221851</v>
          </cell>
          <cell r="AL219">
            <v>-28789.156285719946</v>
          </cell>
          <cell r="AM219">
            <v>-12668.68673591502</v>
          </cell>
          <cell r="AN219">
            <v>-9345.416321544908</v>
          </cell>
          <cell r="AO219">
            <v>-5611.6505608707666</v>
          </cell>
          <cell r="AP219">
            <v>1403.3730518594384</v>
          </cell>
          <cell r="AQ219">
            <v>2334.4596783202142</v>
          </cell>
          <cell r="AR219">
            <v>-66548.756402954459</v>
          </cell>
          <cell r="AS219">
            <v>850.12938036583364</v>
          </cell>
          <cell r="AT219">
            <v>-969.8628812301904</v>
          </cell>
          <cell r="AU219">
            <v>912.23660895507783</v>
          </cell>
          <cell r="AV219">
            <v>-502.80634713917971</v>
          </cell>
          <cell r="AW219">
            <v>-1129.2401266153902</v>
          </cell>
          <cell r="AX219">
            <v>-4710.6591377779841</v>
          </cell>
          <cell r="AY219">
            <v>-25300.575139695778</v>
          </cell>
          <cell r="AZ219">
            <v>-23281.914103098214</v>
          </cell>
          <cell r="BA219">
            <v>-9538.3318946361542</v>
          </cell>
          <cell r="BB219">
            <v>-2699.1793717825785</v>
          </cell>
          <cell r="BC219">
            <v>-1875.9357293117791</v>
          </cell>
          <cell r="BD219">
            <v>1697.3823389932513</v>
          </cell>
          <cell r="BE219">
            <v>-78835.800365269184</v>
          </cell>
          <cell r="BF219">
            <v>-1665.1664223093539</v>
          </cell>
          <cell r="BG219">
            <v>-491.02749996073544</v>
          </cell>
          <cell r="BH219">
            <v>-756.36038283444941</v>
          </cell>
          <cell r="BI219">
            <v>-1765.4795763120055</v>
          </cell>
          <cell r="BJ219">
            <v>-1593.5940048284829</v>
          </cell>
          <cell r="BK219">
            <v>-5348.4714373499155</v>
          </cell>
          <cell r="BL219">
            <v>-27565.160563953221</v>
          </cell>
          <cell r="BM219">
            <v>-21701.351753665134</v>
          </cell>
          <cell r="BN219">
            <v>-7969.666525949724</v>
          </cell>
          <cell r="BO219">
            <v>-8018.1864776778966</v>
          </cell>
          <cell r="BP219">
            <v>-1402.967078069225</v>
          </cell>
          <cell r="BQ219">
            <v>-558.36864234134555</v>
          </cell>
          <cell r="BR219">
            <v>-109097.41755601764</v>
          </cell>
          <cell r="BS219">
            <v>118.17831677757204</v>
          </cell>
          <cell r="BT219">
            <v>-2871.2954002292827</v>
          </cell>
          <cell r="BU219">
            <v>201.15761379525065</v>
          </cell>
          <cell r="BV219">
            <v>-5253.8354121353477</v>
          </cell>
          <cell r="BW219">
            <v>-4070.0164421759546</v>
          </cell>
          <cell r="BX219">
            <v>-13314.45165329054</v>
          </cell>
          <cell r="BY219">
            <v>-37928.623328540474</v>
          </cell>
          <cell r="BZ219">
            <v>-21203.816214734688</v>
          </cell>
          <cell r="CA219">
            <v>-9207.7296977397054</v>
          </cell>
          <cell r="CB219">
            <v>-8138.2413784284145</v>
          </cell>
          <cell r="CC219">
            <v>-2852.871390462853</v>
          </cell>
          <cell r="CD219">
            <v>-4575.8725688382983</v>
          </cell>
          <cell r="CE219">
            <v>-275570.5424862206</v>
          </cell>
          <cell r="CF219">
            <v>-11016.656101457775</v>
          </cell>
          <cell r="CG219">
            <v>-10196.742870163172</v>
          </cell>
          <cell r="CH219">
            <v>-6199.7151848971844</v>
          </cell>
          <cell r="CI219">
            <v>-5681.3954643355682</v>
          </cell>
          <cell r="CJ219">
            <v>312.39140563737601</v>
          </cell>
          <cell r="CK219">
            <v>-34283.440910484642</v>
          </cell>
          <cell r="CL219">
            <v>-80259.71456041187</v>
          </cell>
          <cell r="CM219">
            <v>-71679.541148433462</v>
          </cell>
          <cell r="CN219">
            <v>-17039.846469862387</v>
          </cell>
          <cell r="CO219">
            <v>-24229.624791519716</v>
          </cell>
          <cell r="CP219">
            <v>-9733.4716484267265</v>
          </cell>
          <cell r="CQ219">
            <v>-5562.7847418542951</v>
          </cell>
          <cell r="CR219">
            <v>-178075.6990891993</v>
          </cell>
          <cell r="CS219">
            <v>-9689.6487650265917</v>
          </cell>
          <cell r="CT219">
            <v>-6295.2640682468191</v>
          </cell>
          <cell r="CU219">
            <v>-4270.091893138364</v>
          </cell>
          <cell r="CV219">
            <v>-1203.8988279365003</v>
          </cell>
          <cell r="CW219">
            <v>-2059.8869917690754</v>
          </cell>
          <cell r="CX219">
            <v>-20475.938376555219</v>
          </cell>
          <cell r="CY219">
            <v>-59157.944799050689</v>
          </cell>
          <cell r="CZ219">
            <v>-50082.741934772581</v>
          </cell>
          <cell r="DA219">
            <v>-12775.327877409756</v>
          </cell>
          <cell r="DB219">
            <v>-6772.7993070678785</v>
          </cell>
          <cell r="DC219">
            <v>-1501.2728522885591</v>
          </cell>
          <cell r="DD219">
            <v>-3790.8833959177136</v>
          </cell>
          <cell r="DE219">
            <v>-118291.10932800174</v>
          </cell>
          <cell r="DF219">
            <v>-8075.1214394411072</v>
          </cell>
          <cell r="DG219">
            <v>-2516.0284299729392</v>
          </cell>
          <cell r="DH219">
            <v>2022.6964397821575</v>
          </cell>
          <cell r="DI219">
            <v>-3675.235126924701</v>
          </cell>
          <cell r="DJ219">
            <v>-819.41326370742172</v>
          </cell>
          <cell r="DK219">
            <v>-9564.643009823747</v>
          </cell>
          <cell r="DL219">
            <v>-43282.208739411086</v>
          </cell>
          <cell r="DM219">
            <v>-37487.351254628971</v>
          </cell>
          <cell r="DN219">
            <v>-7837.3577641677111</v>
          </cell>
          <cell r="DO219">
            <v>-3323.2348139220849</v>
          </cell>
          <cell r="DP219">
            <v>3170.1431369669735</v>
          </cell>
          <cell r="DQ219">
            <v>-6903.3550627389923</v>
          </cell>
          <cell r="DR219">
            <v>-125515.85283902287</v>
          </cell>
          <cell r="DS219">
            <v>-4456.6726444503292</v>
          </cell>
          <cell r="DT219">
            <v>-1895.109799371101</v>
          </cell>
          <cell r="DU219">
            <v>627.00298655871302</v>
          </cell>
          <cell r="DV219">
            <v>-1544.9030668772757</v>
          </cell>
          <cell r="DW219">
            <v>-3983.5679445946589</v>
          </cell>
          <cell r="DX219">
            <v>-16386.305948687717</v>
          </cell>
          <cell r="DY219">
            <v>-41468.847310934216</v>
          </cell>
          <cell r="DZ219">
            <v>-42998.411678140983</v>
          </cell>
          <cell r="EA219">
            <v>-7698.3588149519637</v>
          </cell>
          <cell r="EB219">
            <v>-6553.2576095024124</v>
          </cell>
          <cell r="EC219">
            <v>4053.8568630870432</v>
          </cell>
          <cell r="ED219">
            <v>-3211.2778711514547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-12985.653771501966</v>
          </cell>
          <cell r="R220">
            <v>-246859.88622350246</v>
          </cell>
          <cell r="S220">
            <v>-7154.8665559152141</v>
          </cell>
          <cell r="T220">
            <v>-10327.872149776202</v>
          </cell>
          <cell r="U220">
            <v>-5465.8112385855056</v>
          </cell>
          <cell r="V220">
            <v>-4198.0375933647156</v>
          </cell>
          <cell r="W220">
            <v>-7644.0063634135295</v>
          </cell>
          <cell r="X220">
            <v>-29545.245070752222</v>
          </cell>
          <cell r="Y220">
            <v>-59078.585205471143</v>
          </cell>
          <cell r="Z220">
            <v>-58620.755379739217</v>
          </cell>
          <cell r="AA220">
            <v>-33933.761640647892</v>
          </cell>
          <cell r="AB220">
            <v>-13820.33819856029</v>
          </cell>
          <cell r="AC220">
            <v>-6906.6826537270099</v>
          </cell>
          <cell r="AD220">
            <v>-10163.924173546955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-3830.329299993813</v>
          </cell>
          <cell r="S221">
            <v>0</v>
          </cell>
          <cell r="T221">
            <v>-417.54992369166575</v>
          </cell>
          <cell r="U221">
            <v>-144.68997355736792</v>
          </cell>
          <cell r="V221">
            <v>-1135.119792553829</v>
          </cell>
          <cell r="W221">
            <v>-1136.0997923747636</v>
          </cell>
          <cell r="X221">
            <v>-500.84990846831352</v>
          </cell>
          <cell r="Y221">
            <v>0</v>
          </cell>
          <cell r="Z221">
            <v>0</v>
          </cell>
          <cell r="AA221">
            <v>0</v>
          </cell>
          <cell r="AB221">
            <v>-300.64994505560026</v>
          </cell>
          <cell r="AC221">
            <v>-195.36996429506689</v>
          </cell>
          <cell r="AD221">
            <v>0</v>
          </cell>
          <cell r="AE221">
            <v>-28514.35929999873</v>
          </cell>
          <cell r="AF221">
            <v>-2759.3299322607927</v>
          </cell>
          <cell r="AG221">
            <v>-2532.9499378185719</v>
          </cell>
          <cell r="AH221">
            <v>-805.34998022951186</v>
          </cell>
          <cell r="AI221">
            <v>-1324.3999674874358</v>
          </cell>
          <cell r="AJ221">
            <v>-9711.5197615912184</v>
          </cell>
          <cell r="AK221">
            <v>-2751.3499324573204</v>
          </cell>
          <cell r="AL221">
            <v>-1421.9099650937133</v>
          </cell>
          <cell r="AM221">
            <v>-1134.4199721505865</v>
          </cell>
          <cell r="AN221">
            <v>-2713.5499333846383</v>
          </cell>
          <cell r="AO221">
            <v>-1267.6299688811414</v>
          </cell>
          <cell r="AP221">
            <v>-1588.3699610074982</v>
          </cell>
          <cell r="AQ221">
            <v>-503.57998763769865</v>
          </cell>
          <cell r="AR221">
            <v>-27366.989299993962</v>
          </cell>
          <cell r="AS221">
            <v>-4852.329875885509</v>
          </cell>
          <cell r="AT221">
            <v>-2834.5099274981767</v>
          </cell>
          <cell r="AU221">
            <v>-338.65999133745208</v>
          </cell>
          <cell r="AV221">
            <v>-3079.2999212366994</v>
          </cell>
          <cell r="AW221">
            <v>-5491.4298595385626</v>
          </cell>
          <cell r="AX221">
            <v>-6171.2698421492241</v>
          </cell>
          <cell r="AY221">
            <v>-96.039997543208301</v>
          </cell>
          <cell r="AZ221">
            <v>-468.85998800722882</v>
          </cell>
          <cell r="BA221">
            <v>-2104.129946179688</v>
          </cell>
          <cell r="BB221">
            <v>-615.50998425623402</v>
          </cell>
          <cell r="BC221">
            <v>-1018.7799739413895</v>
          </cell>
          <cell r="BD221">
            <v>-296.16999242454767</v>
          </cell>
          <cell r="BE221">
            <v>-22222.619299996644</v>
          </cell>
          <cell r="BF221">
            <v>-2498.5099212983623</v>
          </cell>
          <cell r="BG221">
            <v>-1822.6599425873719</v>
          </cell>
          <cell r="BH221">
            <v>-426.43998656701297</v>
          </cell>
          <cell r="BI221">
            <v>-1166.899963243166</v>
          </cell>
          <cell r="BJ221">
            <v>-6309.0298012690619</v>
          </cell>
          <cell r="BK221">
            <v>-3456.5298911207356</v>
          </cell>
          <cell r="BL221">
            <v>-558.87998239602894</v>
          </cell>
          <cell r="BM221">
            <v>-624.39998033177108</v>
          </cell>
          <cell r="BN221">
            <v>-2533.7899201870896</v>
          </cell>
          <cell r="BO221">
            <v>-448.48998587252572</v>
          </cell>
          <cell r="BP221">
            <v>-2176.299931447953</v>
          </cell>
          <cell r="BQ221">
            <v>-200.68999367859215</v>
          </cell>
          <cell r="BR221">
            <v>-26391.329299997538</v>
          </cell>
          <cell r="BS221">
            <v>-1770.9999530264176</v>
          </cell>
          <cell r="BT221">
            <v>-1800.0499522560276</v>
          </cell>
          <cell r="BU221">
            <v>-995.32997360010631</v>
          </cell>
          <cell r="BV221">
            <v>-262.28999304329045</v>
          </cell>
          <cell r="BW221">
            <v>-10076.359732736833</v>
          </cell>
          <cell r="BX221">
            <v>-3536.8899061884731</v>
          </cell>
          <cell r="BY221">
            <v>-1184.749968576245</v>
          </cell>
          <cell r="BZ221">
            <v>-583.23998453002423</v>
          </cell>
          <cell r="CA221">
            <v>-3145.0299165821634</v>
          </cell>
          <cell r="CB221">
            <v>-1481.0599607168697</v>
          </cell>
          <cell r="CC221">
            <v>-1373.819963561371</v>
          </cell>
          <cell r="CD221">
            <v>-181.50999518623576</v>
          </cell>
          <cell r="CE221">
            <v>-29029.979299996048</v>
          </cell>
          <cell r="CF221">
            <v>-1299.6899686604738</v>
          </cell>
          <cell r="CG221">
            <v>-2933.3499292680062</v>
          </cell>
          <cell r="CH221">
            <v>-748.92998194112442</v>
          </cell>
          <cell r="CI221">
            <v>-651.90998428035527</v>
          </cell>
          <cell r="CJ221">
            <v>-6751.9898371887393</v>
          </cell>
          <cell r="CK221">
            <v>-5099.0798770454712</v>
          </cell>
          <cell r="CL221">
            <v>-1416.2399658500217</v>
          </cell>
          <cell r="CM221">
            <v>-732.0599823477678</v>
          </cell>
          <cell r="CN221">
            <v>-2625.0699367015623</v>
          </cell>
          <cell r="CO221">
            <v>-1463.8399647027254</v>
          </cell>
          <cell r="CP221">
            <v>-3098.6199252828956</v>
          </cell>
          <cell r="CQ221">
            <v>-2209.1999467294663</v>
          </cell>
          <cell r="CR221">
            <v>-24280.61930000037</v>
          </cell>
          <cell r="CS221">
            <v>-2646.6299236984923</v>
          </cell>
          <cell r="CT221">
            <v>-537.03998451726511</v>
          </cell>
          <cell r="CU221">
            <v>-1748.1099496025126</v>
          </cell>
          <cell r="CV221">
            <v>-1346.7299611745402</v>
          </cell>
          <cell r="CW221">
            <v>-4667.179865446873</v>
          </cell>
          <cell r="CX221">
            <v>-4334.1198750492185</v>
          </cell>
          <cell r="CY221">
            <v>-2014.3899419261143</v>
          </cell>
          <cell r="CZ221">
            <v>-1264.8999635335058</v>
          </cell>
          <cell r="DA221">
            <v>-2606.7299248487689</v>
          </cell>
          <cell r="DB221">
            <v>-1046.3599698338658</v>
          </cell>
          <cell r="DC221">
            <v>-1331.8199616041966</v>
          </cell>
          <cell r="DD221">
            <v>-736.60997876338661</v>
          </cell>
          <cell r="DE221">
            <v>-32019.79548599571</v>
          </cell>
          <cell r="DF221">
            <v>-4245.164278821554</v>
          </cell>
          <cell r="DG221">
            <v>1088.6653689243831</v>
          </cell>
          <cell r="DH221">
            <v>-1195.8775658637751</v>
          </cell>
          <cell r="DI221">
            <v>-2103.6623399509117</v>
          </cell>
          <cell r="DJ221">
            <v>-8343.8143618255854</v>
          </cell>
          <cell r="DK221">
            <v>-6874.1938037760556</v>
          </cell>
          <cell r="DL221">
            <v>-2068.1991409631446</v>
          </cell>
          <cell r="DM221">
            <v>-2069.8443409162574</v>
          </cell>
          <cell r="DN221">
            <v>-1867.5761466901749</v>
          </cell>
          <cell r="DO221">
            <v>-3809.734691251535</v>
          </cell>
          <cell r="DP221">
            <v>-453.70958704873919</v>
          </cell>
          <cell r="DQ221">
            <v>-76.684597811195999</v>
          </cell>
          <cell r="DR221">
            <v>-50010.375261001289</v>
          </cell>
          <cell r="DS221">
            <v>-8459.5200904146768</v>
          </cell>
          <cell r="DT221">
            <v>-1648.613359155599</v>
          </cell>
          <cell r="DU221">
            <v>-1931.6009521442465</v>
          </cell>
          <cell r="DV221">
            <v>-150.04289628285915</v>
          </cell>
          <cell r="DW221">
            <v>-11307.857119847555</v>
          </cell>
          <cell r="DX221">
            <v>-11063.278525906615</v>
          </cell>
          <cell r="DY221">
            <v>-485.06848798273131</v>
          </cell>
          <cell r="DZ221">
            <v>-4156.5970970201306</v>
          </cell>
          <cell r="EA221">
            <v>-5512.4347634296864</v>
          </cell>
          <cell r="EB221">
            <v>-5181.7456716224551</v>
          </cell>
          <cell r="EC221">
            <v>1504.269862731453</v>
          </cell>
          <cell r="ED221">
            <v>-1617.8861599164084</v>
          </cell>
        </row>
        <row r="223">
          <cell r="A223" t="str">
            <v>Total Coal Fuel Burn Expense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-60570.941426552832</v>
          </cell>
          <cell r="R223">
            <v>-1436337.4680068493</v>
          </cell>
          <cell r="S223">
            <v>-76561.830681830645</v>
          </cell>
          <cell r="T223">
            <v>-101381.3836382404</v>
          </cell>
          <cell r="U223">
            <v>-111120.4957087934</v>
          </cell>
          <cell r="V223">
            <v>-87118.460891835392</v>
          </cell>
          <cell r="W223">
            <v>-104511.55247948319</v>
          </cell>
          <cell r="X223">
            <v>-199571.16430556029</v>
          </cell>
          <cell r="Y223">
            <v>-184963.63357523084</v>
          </cell>
          <cell r="Z223">
            <v>-176078.85725601017</v>
          </cell>
          <cell r="AA223">
            <v>-150421.19418210536</v>
          </cell>
          <cell r="AB223">
            <v>-106479.84320192784</v>
          </cell>
          <cell r="AC223">
            <v>-79989.449487924576</v>
          </cell>
          <cell r="AD223">
            <v>-58139.602598004043</v>
          </cell>
          <cell r="AE223">
            <v>-634131.7084389925</v>
          </cell>
          <cell r="AF223">
            <v>-23300.681258030236</v>
          </cell>
          <cell r="AG223">
            <v>-26665.867622561753</v>
          </cell>
          <cell r="AH223">
            <v>-37470.905772939324</v>
          </cell>
          <cell r="AI223">
            <v>-24200.404363378882</v>
          </cell>
          <cell r="AJ223">
            <v>-45374.251984700561</v>
          </cell>
          <cell r="AK223">
            <v>-82868.428474523127</v>
          </cell>
          <cell r="AL223">
            <v>-120775.15995468199</v>
          </cell>
          <cell r="AM223">
            <v>-90296.089893020689</v>
          </cell>
          <cell r="AN223">
            <v>-74367.492197565734</v>
          </cell>
          <cell r="AO223">
            <v>-58574.859913602471</v>
          </cell>
          <cell r="AP223">
            <v>-34290.146389305592</v>
          </cell>
          <cell r="AQ223">
            <v>-15947.420614778996</v>
          </cell>
          <cell r="AR223">
            <v>-672884.13912296295</v>
          </cell>
          <cell r="AS223">
            <v>-22884.786418832839</v>
          </cell>
          <cell r="AT223">
            <v>-29409.473601676524</v>
          </cell>
          <cell r="AU223">
            <v>-34998.386366739869</v>
          </cell>
          <cell r="AV223">
            <v>-33620.370556898415</v>
          </cell>
          <cell r="AW223">
            <v>-56262.142368249595</v>
          </cell>
          <cell r="AX223">
            <v>-104197.40820581466</v>
          </cell>
          <cell r="AY223">
            <v>-98234.499482408166</v>
          </cell>
          <cell r="AZ223">
            <v>-106654.70614806563</v>
          </cell>
          <cell r="BA223">
            <v>-80077.282669357955</v>
          </cell>
          <cell r="BB223">
            <v>-50263.448039464653</v>
          </cell>
          <cell r="BC223">
            <v>-39309.866712212563</v>
          </cell>
          <cell r="BD223">
            <v>-16971.76855327934</v>
          </cell>
          <cell r="BE223">
            <v>-716545.84705489874</v>
          </cell>
          <cell r="BF223">
            <v>-23582.493471056223</v>
          </cell>
          <cell r="BG223">
            <v>-26133.458409518003</v>
          </cell>
          <cell r="BH223">
            <v>-36502.992988876998</v>
          </cell>
          <cell r="BI223">
            <v>-49547.284907318652</v>
          </cell>
          <cell r="BJ223">
            <v>-46151.343577869236</v>
          </cell>
          <cell r="BK223">
            <v>-101177.70003249496</v>
          </cell>
          <cell r="BL223">
            <v>-119270.03220111877</v>
          </cell>
          <cell r="BM223">
            <v>-116260.56634304672</v>
          </cell>
          <cell r="BN223">
            <v>-88286.928411573172</v>
          </cell>
          <cell r="BO223">
            <v>-56848.751485690475</v>
          </cell>
          <cell r="BP223">
            <v>-34501.913464352489</v>
          </cell>
          <cell r="BQ223">
            <v>-18282.381762064993</v>
          </cell>
          <cell r="BR223">
            <v>-779993.13977098465</v>
          </cell>
          <cell r="BS223">
            <v>-31016.743420355022</v>
          </cell>
          <cell r="BT223">
            <v>-31844.437462285161</v>
          </cell>
          <cell r="BU223">
            <v>-40274.81360450387</v>
          </cell>
          <cell r="BV223">
            <v>-52771.570457227528</v>
          </cell>
          <cell r="BW223">
            <v>-80084.36711422354</v>
          </cell>
          <cell r="BX223">
            <v>-113087.76056927443</v>
          </cell>
          <cell r="BY223">
            <v>-118182.44316531718</v>
          </cell>
          <cell r="BZ223">
            <v>-110508.35161909461</v>
          </cell>
          <cell r="CA223">
            <v>-84025.821936279535</v>
          </cell>
          <cell r="CB223">
            <v>-63920.037885151803</v>
          </cell>
          <cell r="CC223">
            <v>-35763.155384406447</v>
          </cell>
          <cell r="CD223">
            <v>-18513.637152850628</v>
          </cell>
          <cell r="CE223">
            <v>-844968.6154088378</v>
          </cell>
          <cell r="CF223">
            <v>-42347.010175779462</v>
          </cell>
          <cell r="CG223">
            <v>-38459.768294647336</v>
          </cell>
          <cell r="CH223">
            <v>-39126.574162501842</v>
          </cell>
          <cell r="CI223">
            <v>-43018.731997270137</v>
          </cell>
          <cell r="CJ223">
            <v>-99242.124735422432</v>
          </cell>
          <cell r="CK223">
            <v>-116578.62499433756</v>
          </cell>
          <cell r="CL223">
            <v>-132448.10345891863</v>
          </cell>
          <cell r="CM223">
            <v>-116775.6550020352</v>
          </cell>
          <cell r="CN223">
            <v>-90634.618911199272</v>
          </cell>
          <cell r="CO223">
            <v>-57122.546122424304</v>
          </cell>
          <cell r="CP223">
            <v>-44149.959567062557</v>
          </cell>
          <cell r="CQ223">
            <v>-25064.897987164557</v>
          </cell>
          <cell r="CR223">
            <v>-757315.29003149271</v>
          </cell>
          <cell r="CS223">
            <v>-41615.405443452299</v>
          </cell>
          <cell r="CT223">
            <v>-38026.463927708566</v>
          </cell>
          <cell r="CU223">
            <v>-39223.047812521458</v>
          </cell>
          <cell r="CV223">
            <v>-41916.450655989349</v>
          </cell>
          <cell r="CW223">
            <v>-100421.93480625749</v>
          </cell>
          <cell r="CX223">
            <v>-117998.20542824268</v>
          </cell>
          <cell r="CY223">
            <v>-106878.34486690909</v>
          </cell>
          <cell r="CZ223">
            <v>-102018.74267636985</v>
          </cell>
          <cell r="DA223">
            <v>-69691.765979520977</v>
          </cell>
          <cell r="DB223">
            <v>-44331.127391844988</v>
          </cell>
          <cell r="DC223">
            <v>-31512.843311570585</v>
          </cell>
          <cell r="DD223">
            <v>-23680.95773100853</v>
          </cell>
          <cell r="DE223">
            <v>-481122.65933698416</v>
          </cell>
          <cell r="DF223">
            <v>-23862.360282532871</v>
          </cell>
          <cell r="DG223">
            <v>-13592.892364021391</v>
          </cell>
          <cell r="DH223">
            <v>-13840.76833333075</v>
          </cell>
          <cell r="DI223">
            <v>-20142.784664601088</v>
          </cell>
          <cell r="DJ223">
            <v>-28510.190044697374</v>
          </cell>
          <cell r="DK223">
            <v>-74322.652503624558</v>
          </cell>
          <cell r="DL223">
            <v>-91323.999217994511</v>
          </cell>
          <cell r="DM223">
            <v>-80612.233730621636</v>
          </cell>
          <cell r="DN223">
            <v>-58867.016897127032</v>
          </cell>
          <cell r="DO223">
            <v>-36952.358414649963</v>
          </cell>
          <cell r="DP223">
            <v>-22088.367166392505</v>
          </cell>
          <cell r="DQ223">
            <v>-17007.035717390478</v>
          </cell>
          <cell r="DR223">
            <v>-547326.22097200155</v>
          </cell>
          <cell r="DS223">
            <v>-22750.573481746018</v>
          </cell>
          <cell r="DT223">
            <v>-24788.965443789959</v>
          </cell>
          <cell r="DU223">
            <v>-24384.871120933443</v>
          </cell>
          <cell r="DV223">
            <v>-28201.75062000379</v>
          </cell>
          <cell r="DW223">
            <v>-24380.436215355992</v>
          </cell>
          <cell r="DX223">
            <v>-96099.489703834057</v>
          </cell>
          <cell r="DY223">
            <v>-76141.521214276552</v>
          </cell>
          <cell r="DZ223">
            <v>-94745.411718130112</v>
          </cell>
          <cell r="EA223">
            <v>-83464.287598956376</v>
          </cell>
          <cell r="EB223">
            <v>-39949.411128744483</v>
          </cell>
          <cell r="EC223">
            <v>-17840.896347805858</v>
          </cell>
          <cell r="ED223">
            <v>-14578.606378413737</v>
          </cell>
        </row>
        <row r="225">
          <cell r="A225" t="str">
            <v>Gas Fuel Burn Expense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-49011.460700020194</v>
          </cell>
          <cell r="S226">
            <v>0</v>
          </cell>
          <cell r="T226">
            <v>-30.615999999456108</v>
          </cell>
          <cell r="U226">
            <v>-1154.8623000001535</v>
          </cell>
          <cell r="V226">
            <v>-7445.7371999998577</v>
          </cell>
          <cell r="W226">
            <v>-214.68700000015087</v>
          </cell>
          <cell r="X226">
            <v>-5050.0302999997512</v>
          </cell>
          <cell r="Y226">
            <v>-2061.664000000339</v>
          </cell>
          <cell r="Z226">
            <v>-3246.2452999996021</v>
          </cell>
          <cell r="AA226">
            <v>-18512.200400000438</v>
          </cell>
          <cell r="AB226">
            <v>-10791.478099999949</v>
          </cell>
          <cell r="AC226">
            <v>-503.94010000023991</v>
          </cell>
          <cell r="AD226">
            <v>0</v>
          </cell>
          <cell r="AE226">
            <v>-16056.486299999058</v>
          </cell>
          <cell r="AF226">
            <v>1201.1236000005156</v>
          </cell>
          <cell r="AG226">
            <v>-850.65849999990314</v>
          </cell>
          <cell r="AH226">
            <v>-592.8125</v>
          </cell>
          <cell r="AI226">
            <v>-93.639399999752641</v>
          </cell>
          <cell r="AJ226">
            <v>-417.41000000014901</v>
          </cell>
          <cell r="AK226">
            <v>-1966.5149999996647</v>
          </cell>
          <cell r="AL226">
            <v>-2611.3051999998279</v>
          </cell>
          <cell r="AM226">
            <v>-4393.9897999996319</v>
          </cell>
          <cell r="AN226">
            <v>-4247.0301000000909</v>
          </cell>
          <cell r="AO226">
            <v>-2840.7774000000209</v>
          </cell>
          <cell r="AP226">
            <v>-378.01829999964684</v>
          </cell>
          <cell r="AQ226">
            <v>1134.5462999995798</v>
          </cell>
          <cell r="AR226">
            <v>-39057.776600003242</v>
          </cell>
          <cell r="AS226">
            <v>461.85640000086278</v>
          </cell>
          <cell r="AT226">
            <v>91.98380000051111</v>
          </cell>
          <cell r="AU226">
            <v>-836.72900000028312</v>
          </cell>
          <cell r="AV226">
            <v>-2103.4884000001475</v>
          </cell>
          <cell r="AW226">
            <v>142.19929999997839</v>
          </cell>
          <cell r="AX226">
            <v>-2686.5863000000827</v>
          </cell>
          <cell r="AY226">
            <v>-15732.710700000171</v>
          </cell>
          <cell r="AZ226">
            <v>-15816.692200000398</v>
          </cell>
          <cell r="BA226">
            <v>-3129.5356000000611</v>
          </cell>
          <cell r="BB226">
            <v>-237.63320000004023</v>
          </cell>
          <cell r="BC226">
            <v>33.486899999901652</v>
          </cell>
          <cell r="BD226">
            <v>756.07239999994636</v>
          </cell>
          <cell r="BE226">
            <v>-27788.370299994946</v>
          </cell>
          <cell r="BF226">
            <v>-48.74170000012964</v>
          </cell>
          <cell r="BG226">
            <v>445.91349999979138</v>
          </cell>
          <cell r="BH226">
            <v>-512.11390000022948</v>
          </cell>
          <cell r="BI226">
            <v>-225.22090000007302</v>
          </cell>
          <cell r="BJ226">
            <v>-217.36669999989681</v>
          </cell>
          <cell r="BK226">
            <v>-2298.4457000000402</v>
          </cell>
          <cell r="BL226">
            <v>-6857.0879000001587</v>
          </cell>
          <cell r="BM226">
            <v>-11624.24459999986</v>
          </cell>
          <cell r="BN226">
            <v>-4560.8867999995127</v>
          </cell>
          <cell r="BO226">
            <v>-349.07089999970049</v>
          </cell>
          <cell r="BP226">
            <v>-1350.9541999995708</v>
          </cell>
          <cell r="BQ226">
            <v>-190.15049999952316</v>
          </cell>
          <cell r="BR226">
            <v>-30019.339199997485</v>
          </cell>
          <cell r="BS226">
            <v>406.30649999994785</v>
          </cell>
          <cell r="BT226">
            <v>-433.08449999988079</v>
          </cell>
          <cell r="BU226">
            <v>-658.09890000056475</v>
          </cell>
          <cell r="BV226">
            <v>-2791.3835999998264</v>
          </cell>
          <cell r="BW226">
            <v>0</v>
          </cell>
          <cell r="BX226">
            <v>-1938.7655999995768</v>
          </cell>
          <cell r="BY226">
            <v>-3747.096700000111</v>
          </cell>
          <cell r="BZ226">
            <v>-15244.589999999851</v>
          </cell>
          <cell r="CA226">
            <v>-2218.9745000004768</v>
          </cell>
          <cell r="CB226">
            <v>-4134.9546999996528</v>
          </cell>
          <cell r="CC226">
            <v>-867.24270000029355</v>
          </cell>
          <cell r="CD226">
            <v>1608.5455000000075</v>
          </cell>
          <cell r="CE226">
            <v>-55292.146199993789</v>
          </cell>
          <cell r="CF226">
            <v>1827.500500000082</v>
          </cell>
          <cell r="CG226">
            <v>-1024.9040000000969</v>
          </cell>
          <cell r="CH226">
            <v>-1614.8447000002488</v>
          </cell>
          <cell r="CI226">
            <v>-6741.7640999997966</v>
          </cell>
          <cell r="CJ226">
            <v>-627.09940000018105</v>
          </cell>
          <cell r="CK226">
            <v>-12116.04609999992</v>
          </cell>
          <cell r="CL226">
            <v>-11367.214700000361</v>
          </cell>
          <cell r="CM226">
            <v>-13055.427600000054</v>
          </cell>
          <cell r="CN226">
            <v>-7726.7377999993041</v>
          </cell>
          <cell r="CO226">
            <v>-2115.5523000005633</v>
          </cell>
          <cell r="CP226">
            <v>2160.3735000006855</v>
          </cell>
          <cell r="CQ226">
            <v>-2890.4295000005513</v>
          </cell>
          <cell r="CR226">
            <v>-60753.6087000072</v>
          </cell>
          <cell r="CS226">
            <v>2836.1440000003204</v>
          </cell>
          <cell r="CT226">
            <v>-4644.327500000596</v>
          </cell>
          <cell r="CU226">
            <v>-2046.4629999995232</v>
          </cell>
          <cell r="CV226">
            <v>-1089.7308999998495</v>
          </cell>
          <cell r="CW226">
            <v>89.875</v>
          </cell>
          <cell r="CX226">
            <v>-4716.8449000003748</v>
          </cell>
          <cell r="CY226">
            <v>-10362.618700000457</v>
          </cell>
          <cell r="CZ226">
            <v>-14332.934499999508</v>
          </cell>
          <cell r="DA226">
            <v>-11825.998700000346</v>
          </cell>
          <cell r="DB226">
            <v>-3548.8024999992922</v>
          </cell>
          <cell r="DC226">
            <v>-7665.347500000149</v>
          </cell>
          <cell r="DD226">
            <v>-3446.5594999995083</v>
          </cell>
          <cell r="DE226">
            <v>-47707.547299981117</v>
          </cell>
          <cell r="DF226">
            <v>-802.75249999947846</v>
          </cell>
          <cell r="DG226">
            <v>-1548.4010000005364</v>
          </cell>
          <cell r="DH226">
            <v>480.08899999968708</v>
          </cell>
          <cell r="DI226">
            <v>-3003.3903999999166</v>
          </cell>
          <cell r="DJ226">
            <v>11.813000000081956</v>
          </cell>
          <cell r="DK226">
            <v>-6053.6121999998577</v>
          </cell>
          <cell r="DL226">
            <v>-11205.566700000316</v>
          </cell>
          <cell r="DM226">
            <v>-17021.053399999626</v>
          </cell>
          <cell r="DN226">
            <v>-4888.1650999998674</v>
          </cell>
          <cell r="DO226">
            <v>-2460.2309999996796</v>
          </cell>
          <cell r="DP226">
            <v>979.49799999967217</v>
          </cell>
          <cell r="DQ226">
            <v>-2195.7750000003725</v>
          </cell>
          <cell r="DR226">
            <v>-69558.043800011277</v>
          </cell>
          <cell r="DS226">
            <v>-806.59400000050664</v>
          </cell>
          <cell r="DT226">
            <v>2410.7979999994859</v>
          </cell>
          <cell r="DU226">
            <v>-3142.7649999996647</v>
          </cell>
          <cell r="DV226">
            <v>-5392.2249999996275</v>
          </cell>
          <cell r="DW226">
            <v>-288.57230000011623</v>
          </cell>
          <cell r="DX226">
            <v>-11612.435100000352</v>
          </cell>
          <cell r="DY226">
            <v>-14115.707000000402</v>
          </cell>
          <cell r="DZ226">
            <v>-20077.066600000486</v>
          </cell>
          <cell r="EA226">
            <v>-7821.0557999992743</v>
          </cell>
          <cell r="EB226">
            <v>-5700.359999999404</v>
          </cell>
          <cell r="EC226">
            <v>-5182.7704999996349</v>
          </cell>
          <cell r="ED226">
            <v>2170.7094999998808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-3915.6238358551636</v>
          </cell>
          <cell r="R228">
            <v>-109849.5832971856</v>
          </cell>
          <cell r="S228">
            <v>-4191.9077140232548</v>
          </cell>
          <cell r="T228">
            <v>-7887.5206243749708</v>
          </cell>
          <cell r="U228">
            <v>-3583.197165842168</v>
          </cell>
          <cell r="V228">
            <v>-4623.0011556292884</v>
          </cell>
          <cell r="W228">
            <v>-7447.8041341314092</v>
          </cell>
          <cell r="X228">
            <v>-1944.956487714313</v>
          </cell>
          <cell r="Y228">
            <v>-19447.170363332145</v>
          </cell>
          <cell r="Z228">
            <v>-18289.796942133456</v>
          </cell>
          <cell r="AA228">
            <v>-21179.048979999498</v>
          </cell>
          <cell r="AB228">
            <v>-9713.6337000001222</v>
          </cell>
          <cell r="AC228">
            <v>-5489.1102999998257</v>
          </cell>
          <cell r="AD228">
            <v>-6052.4357300000265</v>
          </cell>
          <cell r="AE228">
            <v>-37924.13055999577</v>
          </cell>
          <cell r="AF228">
            <v>-287.77770000044256</v>
          </cell>
          <cell r="AG228">
            <v>-4244.8651999998838</v>
          </cell>
          <cell r="AH228">
            <v>64.514200000092387</v>
          </cell>
          <cell r="AI228">
            <v>-2702.2192000001669</v>
          </cell>
          <cell r="AJ228">
            <v>-388.63769999984652</v>
          </cell>
          <cell r="AK228">
            <v>-7834.1524000000209</v>
          </cell>
          <cell r="AL228">
            <v>-9220.7375000007451</v>
          </cell>
          <cell r="AM228">
            <v>-13600.245799999684</v>
          </cell>
          <cell r="AN228">
            <v>-1504.7738399999216</v>
          </cell>
          <cell r="AO228">
            <v>1076.473779999651</v>
          </cell>
          <cell r="AP228">
            <v>722.751600000076</v>
          </cell>
          <cell r="AQ228">
            <v>-4.4608000004664063</v>
          </cell>
          <cell r="AR228">
            <v>-32352.685019992292</v>
          </cell>
          <cell r="AS228">
            <v>-449.01499999966472</v>
          </cell>
          <cell r="AT228">
            <v>-1413.5853000003844</v>
          </cell>
          <cell r="AU228">
            <v>-275.77890000026673</v>
          </cell>
          <cell r="AV228">
            <v>-2332.3791999998502</v>
          </cell>
          <cell r="AW228">
            <v>1643.9331199997105</v>
          </cell>
          <cell r="AX228">
            <v>-1487.8596000000834</v>
          </cell>
          <cell r="AY228">
            <v>-11758.444869999774</v>
          </cell>
          <cell r="AZ228">
            <v>-11131.052759999409</v>
          </cell>
          <cell r="BA228">
            <v>-3671.7329099997878</v>
          </cell>
          <cell r="BB228">
            <v>-4272.2981699993834</v>
          </cell>
          <cell r="BC228">
            <v>3125.9001199994236</v>
          </cell>
          <cell r="BD228">
            <v>-330.37155000027269</v>
          </cell>
          <cell r="BE228">
            <v>-33557.610009998083</v>
          </cell>
          <cell r="BF228">
            <v>577.8215999994427</v>
          </cell>
          <cell r="BG228">
            <v>-3156.7617100002244</v>
          </cell>
          <cell r="BH228">
            <v>871.12040000036359</v>
          </cell>
          <cell r="BI228">
            <v>-1000.5370000000112</v>
          </cell>
          <cell r="BJ228">
            <v>-2127.9634000002407</v>
          </cell>
          <cell r="BK228">
            <v>-3974.6689999997616</v>
          </cell>
          <cell r="BL228">
            <v>-15930.177449999377</v>
          </cell>
          <cell r="BM228">
            <v>-3121.3806999996305</v>
          </cell>
          <cell r="BN228">
            <v>-942.44409999996424</v>
          </cell>
          <cell r="BO228">
            <v>-2891.9374000001699</v>
          </cell>
          <cell r="BP228">
            <v>-575.63399999961257</v>
          </cell>
          <cell r="BQ228">
            <v>-1285.0472499998286</v>
          </cell>
          <cell r="BR228">
            <v>-35675.568880014122</v>
          </cell>
          <cell r="BS228">
            <v>-287.53588999994099</v>
          </cell>
          <cell r="BT228">
            <v>-525.27259999979287</v>
          </cell>
          <cell r="BU228">
            <v>1025.0113500002772</v>
          </cell>
          <cell r="BV228">
            <v>-136.20889999996871</v>
          </cell>
          <cell r="BW228">
            <v>-691.06579999998212</v>
          </cell>
          <cell r="BX228">
            <v>-1677.8546000001952</v>
          </cell>
          <cell r="BY228">
            <v>-17596.159399999306</v>
          </cell>
          <cell r="BZ228">
            <v>-7935.6120999995619</v>
          </cell>
          <cell r="CA228">
            <v>-2891.3645400004461</v>
          </cell>
          <cell r="CB228">
            <v>-3686.0170600004494</v>
          </cell>
          <cell r="CC228">
            <v>195.96929999999702</v>
          </cell>
          <cell r="CD228">
            <v>-1469.4586399998516</v>
          </cell>
          <cell r="CE228">
            <v>-56132.765320017934</v>
          </cell>
          <cell r="CF228">
            <v>-1160.1498999996111</v>
          </cell>
          <cell r="CG228">
            <v>-2881.1826299997047</v>
          </cell>
          <cell r="CH228">
            <v>705.12409999966621</v>
          </cell>
          <cell r="CI228">
            <v>-1615.2656999998726</v>
          </cell>
          <cell r="CJ228">
            <v>-1061.5550400000066</v>
          </cell>
          <cell r="CK228">
            <v>-7290.760650000535</v>
          </cell>
          <cell r="CL228">
            <v>-15405.711620000191</v>
          </cell>
          <cell r="CM228">
            <v>-8457.9237999999896</v>
          </cell>
          <cell r="CN228">
            <v>-6843.6875999998301</v>
          </cell>
          <cell r="CO228">
            <v>-6704.0028899991885</v>
          </cell>
          <cell r="CP228">
            <v>-2923.9005699995905</v>
          </cell>
          <cell r="CQ228">
            <v>-2493.7490199999884</v>
          </cell>
          <cell r="CR228">
            <v>-58345.773670002818</v>
          </cell>
          <cell r="CS228">
            <v>-866.82031000033021</v>
          </cell>
          <cell r="CT228">
            <v>-4353.3811200000346</v>
          </cell>
          <cell r="CU228">
            <v>355.42502999957651</v>
          </cell>
          <cell r="CV228">
            <v>-888.37780999997631</v>
          </cell>
          <cell r="CW228">
            <v>2034.9802000001073</v>
          </cell>
          <cell r="CX228">
            <v>-4390.8426000000909</v>
          </cell>
          <cell r="CY228">
            <v>-20162.012109999545</v>
          </cell>
          <cell r="CZ228">
            <v>-10228.675760000013</v>
          </cell>
          <cell r="DA228">
            <v>-3376.8969499999657</v>
          </cell>
          <cell r="DB228">
            <v>-9390.6870999997482</v>
          </cell>
          <cell r="DC228">
            <v>-5735.3428400000557</v>
          </cell>
          <cell r="DD228">
            <v>-1343.1422999994829</v>
          </cell>
          <cell r="DE228">
            <v>-42521.298530012369</v>
          </cell>
          <cell r="DF228">
            <v>1871.3244399996474</v>
          </cell>
          <cell r="DG228">
            <v>-1232.3637100001797</v>
          </cell>
          <cell r="DH228">
            <v>-2993.4257000004873</v>
          </cell>
          <cell r="DI228">
            <v>-2318.9750000000931</v>
          </cell>
          <cell r="DJ228">
            <v>3175.9022000003606</v>
          </cell>
          <cell r="DK228">
            <v>-4551.9921999992803</v>
          </cell>
          <cell r="DL228">
            <v>-15952.160769999959</v>
          </cell>
          <cell r="DM228">
            <v>-10129.880069999956</v>
          </cell>
          <cell r="DN228">
            <v>-4025.6698599997908</v>
          </cell>
          <cell r="DO228">
            <v>-2592.2208200003952</v>
          </cell>
          <cell r="DP228">
            <v>432.0591599997133</v>
          </cell>
          <cell r="DQ228">
            <v>-4203.8961999993771</v>
          </cell>
          <cell r="DR228">
            <v>-62092.704659998417</v>
          </cell>
          <cell r="DS228">
            <v>-7553.6246999995783</v>
          </cell>
          <cell r="DT228">
            <v>-3776.373399999924</v>
          </cell>
          <cell r="DU228">
            <v>2175.3703000005335</v>
          </cell>
          <cell r="DV228">
            <v>-1947.7417999999598</v>
          </cell>
          <cell r="DW228">
            <v>-2176.2962999995798</v>
          </cell>
          <cell r="DX228">
            <v>2081.7966000000015</v>
          </cell>
          <cell r="DY228">
            <v>-23127.755079999566</v>
          </cell>
          <cell r="DZ228">
            <v>-16052.347230000421</v>
          </cell>
          <cell r="EA228">
            <v>-2874.3568000001833</v>
          </cell>
          <cell r="EB228">
            <v>-550.6722999997437</v>
          </cell>
          <cell r="EC228">
            <v>-2535.4933799998835</v>
          </cell>
          <cell r="ED228">
            <v>-5755.2105700001121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43.451911107636988</v>
          </cell>
          <cell r="R229">
            <v>1861.2740907892585</v>
          </cell>
          <cell r="S229">
            <v>47.754065267974511</v>
          </cell>
          <cell r="T229">
            <v>75.609228586079553</v>
          </cell>
          <cell r="U229">
            <v>131.82673894660547</v>
          </cell>
          <cell r="V229">
            <v>231.09732969058678</v>
          </cell>
          <cell r="W229">
            <v>301.2203449762892</v>
          </cell>
          <cell r="X229">
            <v>221.72860714280978</v>
          </cell>
          <cell r="Y229">
            <v>352.34101287298836</v>
          </cell>
          <cell r="Z229">
            <v>499.69676330755465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-875.10863000154495</v>
          </cell>
          <cell r="AF229">
            <v>9.8804000001400709</v>
          </cell>
          <cell r="AG229">
            <v>2.6459999999497086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-891.04863000009209</v>
          </cell>
          <cell r="AP229">
            <v>0</v>
          </cell>
          <cell r="AQ229">
            <v>3.4135999998543411</v>
          </cell>
          <cell r="AR229">
            <v>-258.47356000170112</v>
          </cell>
          <cell r="AS229">
            <v>9.8432000000029802</v>
          </cell>
          <cell r="AT229">
            <v>0.15219999989494681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-274.20376000017859</v>
          </cell>
          <cell r="BC229">
            <v>0</v>
          </cell>
          <cell r="BD229">
            <v>5.7347999999765307</v>
          </cell>
          <cell r="BE229">
            <v>-200.85620000213385</v>
          </cell>
          <cell r="BF229">
            <v>114.27270000008866</v>
          </cell>
          <cell r="BG229">
            <v>246.46469999989495</v>
          </cell>
          <cell r="BH229">
            <v>-54.624300000024959</v>
          </cell>
          <cell r="BI229">
            <v>94.260999999940395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-602.04359999997541</v>
          </cell>
          <cell r="BP229">
            <v>0</v>
          </cell>
          <cell r="BQ229">
            <v>0.81330000003799796</v>
          </cell>
          <cell r="BR229">
            <v>256.81390000134706</v>
          </cell>
          <cell r="BS229">
            <v>118.75210000015795</v>
          </cell>
          <cell r="BT229">
            <v>6.2415000000037253</v>
          </cell>
          <cell r="BU229">
            <v>0</v>
          </cell>
          <cell r="BV229">
            <v>123.37920000008307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4.4868000000715256</v>
          </cell>
          <cell r="CD229">
            <v>3.9543000000994653</v>
          </cell>
          <cell r="CE229">
            <v>-5038.3420000001788</v>
          </cell>
          <cell r="CF229">
            <v>124.91599999996834</v>
          </cell>
          <cell r="CG229">
            <v>-12.029199999989942</v>
          </cell>
          <cell r="CH229">
            <v>-1.8554000000003725</v>
          </cell>
          <cell r="CI229">
            <v>14.670500000007451</v>
          </cell>
          <cell r="CJ229">
            <v>0</v>
          </cell>
          <cell r="CK229">
            <v>0</v>
          </cell>
          <cell r="CL229">
            <v>0</v>
          </cell>
          <cell r="CM229">
            <v>-4123.8788999998942</v>
          </cell>
          <cell r="CN229">
            <v>2.9978000000119209</v>
          </cell>
          <cell r="CO229">
            <v>-997.48799999989569</v>
          </cell>
          <cell r="CP229">
            <v>5.7225000001490116</v>
          </cell>
          <cell r="CQ229">
            <v>-51.397300000069663</v>
          </cell>
          <cell r="CR229">
            <v>-295.78710000216961</v>
          </cell>
          <cell r="CS229">
            <v>0.48949999990873039</v>
          </cell>
          <cell r="CT229">
            <v>336.56689999997616</v>
          </cell>
          <cell r="CU229">
            <v>-95.077999999979511</v>
          </cell>
          <cell r="CV229">
            <v>-222.06590000004508</v>
          </cell>
          <cell r="CW229">
            <v>0</v>
          </cell>
          <cell r="CX229">
            <v>0</v>
          </cell>
          <cell r="CY229">
            <v>-1.9999989308416843E-4</v>
          </cell>
          <cell r="CZ229">
            <v>-724.12749999994412</v>
          </cell>
          <cell r="DA229">
            <v>128.03719999990426</v>
          </cell>
          <cell r="DB229">
            <v>269.08260000008158</v>
          </cell>
          <cell r="DC229">
            <v>7.9757999998982996</v>
          </cell>
          <cell r="DD229">
            <v>3.3325000000186265</v>
          </cell>
          <cell r="DE229">
            <v>1043.513299997896</v>
          </cell>
          <cell r="DF229">
            <v>7.9643999999389052</v>
          </cell>
          <cell r="DG229">
            <v>376.03910000016913</v>
          </cell>
          <cell r="DH229">
            <v>51.212000000057742</v>
          </cell>
          <cell r="DI229">
            <v>-151.9429999999702</v>
          </cell>
          <cell r="DJ229">
            <v>0</v>
          </cell>
          <cell r="DK229">
            <v>0</v>
          </cell>
          <cell r="DL229">
            <v>-2245.8297000001185</v>
          </cell>
          <cell r="DM229">
            <v>2733.8303999998607</v>
          </cell>
          <cell r="DN229">
            <v>1.9128000000491738</v>
          </cell>
          <cell r="DO229">
            <v>416.33419999992475</v>
          </cell>
          <cell r="DP229">
            <v>1.7328000001143664</v>
          </cell>
          <cell r="DQ229">
            <v>-147.73970000026748</v>
          </cell>
          <cell r="DR229">
            <v>-3427.3429999984801</v>
          </cell>
          <cell r="DS229">
            <v>33.511500000022352</v>
          </cell>
          <cell r="DT229">
            <v>466.23780000000261</v>
          </cell>
          <cell r="DU229">
            <v>0</v>
          </cell>
          <cell r="DV229">
            <v>-218.75379999983124</v>
          </cell>
          <cell r="DW229">
            <v>0</v>
          </cell>
          <cell r="DX229">
            <v>0</v>
          </cell>
          <cell r="DY229">
            <v>0</v>
          </cell>
          <cell r="DZ229">
            <v>-3134.8162000000011</v>
          </cell>
          <cell r="EA229">
            <v>6.9650999999139458</v>
          </cell>
          <cell r="EB229">
            <v>-603.51169999991544</v>
          </cell>
          <cell r="EC229">
            <v>21.897599999792874</v>
          </cell>
          <cell r="ED229">
            <v>1.1266999999061227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38.826264126924798</v>
          </cell>
          <cell r="R230">
            <v>-51173.934041557834</v>
          </cell>
          <cell r="S230">
            <v>4.7370714759454131</v>
          </cell>
          <cell r="T230">
            <v>-20.935244275140576</v>
          </cell>
          <cell r="U230">
            <v>100.01339032384567</v>
          </cell>
          <cell r="V230">
            <v>-3928.3969299513847</v>
          </cell>
          <cell r="W230">
            <v>-4685.678534748964</v>
          </cell>
          <cell r="X230">
            <v>-3665.4278864696389</v>
          </cell>
          <cell r="Y230">
            <v>-9424.6115530979587</v>
          </cell>
          <cell r="Z230">
            <v>-22175.136904812418</v>
          </cell>
          <cell r="AA230">
            <v>-4701.9154400000116</v>
          </cell>
          <cell r="AB230">
            <v>-1795.1917099999264</v>
          </cell>
          <cell r="AC230">
            <v>-563.60902000009082</v>
          </cell>
          <cell r="AD230">
            <v>-317.7812799999956</v>
          </cell>
          <cell r="AE230">
            <v>-11289.320639999583</v>
          </cell>
          <cell r="AF230">
            <v>116.61189999990165</v>
          </cell>
          <cell r="AG230">
            <v>184.09479999996256</v>
          </cell>
          <cell r="AH230">
            <v>83.635659999912605</v>
          </cell>
          <cell r="AI230">
            <v>-733.89556999993511</v>
          </cell>
          <cell r="AJ230">
            <v>-1098.1571399999084</v>
          </cell>
          <cell r="AK230">
            <v>-615.68121999991126</v>
          </cell>
          <cell r="AL230">
            <v>-999.54108999995515</v>
          </cell>
          <cell r="AM230">
            <v>-5303.4251599999843</v>
          </cell>
          <cell r="AN230">
            <v>-3339.5487600000342</v>
          </cell>
          <cell r="AO230">
            <v>-89.180349999922328</v>
          </cell>
          <cell r="AP230">
            <v>381.25649999990128</v>
          </cell>
          <cell r="AQ230">
            <v>124.50979000004008</v>
          </cell>
          <cell r="AR230">
            <v>-4554.8995399996638</v>
          </cell>
          <cell r="AS230">
            <v>122.38665000000037</v>
          </cell>
          <cell r="AT230">
            <v>292.70609999995213</v>
          </cell>
          <cell r="AU230">
            <v>24.872070000041276</v>
          </cell>
          <cell r="AV230">
            <v>101.79810000001453</v>
          </cell>
          <cell r="AW230">
            <v>-1472.4365099999122</v>
          </cell>
          <cell r="AX230">
            <v>-663.34336000005715</v>
          </cell>
          <cell r="AY230">
            <v>-360.74936000001617</v>
          </cell>
          <cell r="AZ230">
            <v>279.64256000006571</v>
          </cell>
          <cell r="BA230">
            <v>-1542.8642599999439</v>
          </cell>
          <cell r="BB230">
            <v>-2086.8413899999578</v>
          </cell>
          <cell r="BC230">
            <v>447.40145000000484</v>
          </cell>
          <cell r="BD230">
            <v>302.52841000002809</v>
          </cell>
          <cell r="BE230">
            <v>-9512.4538599997759</v>
          </cell>
          <cell r="BF230">
            <v>4.1873200000263751</v>
          </cell>
          <cell r="BG230">
            <v>246.67006999999285</v>
          </cell>
          <cell r="BH230">
            <v>116.16705999989063</v>
          </cell>
          <cell r="BI230">
            <v>-1289.9808900000062</v>
          </cell>
          <cell r="BJ230">
            <v>-689.89949999994133</v>
          </cell>
          <cell r="BK230">
            <v>-798.67398000007961</v>
          </cell>
          <cell r="BL230">
            <v>-602.16544000001159</v>
          </cell>
          <cell r="BM230">
            <v>-3798.5403299999889</v>
          </cell>
          <cell r="BN230">
            <v>-2420.802789999987</v>
          </cell>
          <cell r="BO230">
            <v>-1506.5045200001914</v>
          </cell>
          <cell r="BP230">
            <v>683.35568000003695</v>
          </cell>
          <cell r="BQ230">
            <v>543.73346000001766</v>
          </cell>
          <cell r="BR230">
            <v>-10515.818150002509</v>
          </cell>
          <cell r="BS230">
            <v>154.90182999987155</v>
          </cell>
          <cell r="BT230">
            <v>403.11907999997493</v>
          </cell>
          <cell r="BU230">
            <v>274.50836999993771</v>
          </cell>
          <cell r="BV230">
            <v>1446.3052199999802</v>
          </cell>
          <cell r="BW230">
            <v>-223.48233999998774</v>
          </cell>
          <cell r="BX230">
            <v>-589.01800000004005</v>
          </cell>
          <cell r="BY230">
            <v>-5224.8613499999046</v>
          </cell>
          <cell r="BZ230">
            <v>-5330.704580000136</v>
          </cell>
          <cell r="CA230">
            <v>-2002.6206000000238</v>
          </cell>
          <cell r="CB230">
            <v>-198.75011999998242</v>
          </cell>
          <cell r="CC230">
            <v>370.87735999980941</v>
          </cell>
          <cell r="CD230">
            <v>403.90697999997064</v>
          </cell>
          <cell r="CE230">
            <v>-20581.368189999834</v>
          </cell>
          <cell r="CF230">
            <v>1566.268320000032</v>
          </cell>
          <cell r="CG230">
            <v>-977.63154999993276</v>
          </cell>
          <cell r="CH230">
            <v>422.28070999984629</v>
          </cell>
          <cell r="CI230">
            <v>-1274.5263999998569</v>
          </cell>
          <cell r="CJ230">
            <v>-2959.3582099999767</v>
          </cell>
          <cell r="CK230">
            <v>-789.76049999997485</v>
          </cell>
          <cell r="CL230">
            <v>-3769.8570900000632</v>
          </cell>
          <cell r="CM230">
            <v>-9729.5476399997715</v>
          </cell>
          <cell r="CN230">
            <v>-3189.8563399999402</v>
          </cell>
          <cell r="CO230">
            <v>-1761.5964200000744</v>
          </cell>
          <cell r="CP230">
            <v>1503.7403899999335</v>
          </cell>
          <cell r="CQ230">
            <v>378.47654000017792</v>
          </cell>
          <cell r="CR230">
            <v>-37377.788890000433</v>
          </cell>
          <cell r="CS230">
            <v>35.880769999930635</v>
          </cell>
          <cell r="CT230">
            <v>-436.94533999986015</v>
          </cell>
          <cell r="CU230">
            <v>-1153.0985999999102</v>
          </cell>
          <cell r="CV230">
            <v>-1656.3919699999969</v>
          </cell>
          <cell r="CW230">
            <v>-723.2891800000798</v>
          </cell>
          <cell r="CX230">
            <v>-1853.2351800000761</v>
          </cell>
          <cell r="CY230">
            <v>-9941.2679900000803</v>
          </cell>
          <cell r="CZ230">
            <v>-13448.124280000106</v>
          </cell>
          <cell r="DA230">
            <v>-9239.9063399999868</v>
          </cell>
          <cell r="DB230">
            <v>-1795.256689999951</v>
          </cell>
          <cell r="DC230">
            <v>-419.72383000003174</v>
          </cell>
          <cell r="DD230">
            <v>3253.5697400001809</v>
          </cell>
          <cell r="DE230">
            <v>513.69310000166297</v>
          </cell>
          <cell r="DF230">
            <v>-140.84120000014082</v>
          </cell>
          <cell r="DG230">
            <v>229.3098300001584</v>
          </cell>
          <cell r="DH230">
            <v>-158.84560999996029</v>
          </cell>
          <cell r="DI230">
            <v>-707.41681999992579</v>
          </cell>
          <cell r="DJ230">
            <v>-99.199330000206828</v>
          </cell>
          <cell r="DK230">
            <v>2.3956000001635402</v>
          </cell>
          <cell r="DL230">
            <v>-838.99516000016592</v>
          </cell>
          <cell r="DM230">
            <v>4938.0688599999994</v>
          </cell>
          <cell r="DN230">
            <v>274.6389200000558</v>
          </cell>
          <cell r="DO230">
            <v>-3459.8723400000017</v>
          </cell>
          <cell r="DP230">
            <v>313.11453999998048</v>
          </cell>
          <cell r="DQ230">
            <v>161.33581000007689</v>
          </cell>
          <cell r="DR230">
            <v>-5826.6093499995768</v>
          </cell>
          <cell r="DS230">
            <v>1249.9666299999226</v>
          </cell>
          <cell r="DT230">
            <v>-435.04209999996237</v>
          </cell>
          <cell r="DU230">
            <v>-92.391550000058487</v>
          </cell>
          <cell r="DV230">
            <v>-1156.0334699999075</v>
          </cell>
          <cell r="DW230">
            <v>235.26532000000589</v>
          </cell>
          <cell r="DX230">
            <v>-1970.9957000000868</v>
          </cell>
          <cell r="DY230">
            <v>-1632.725139999995</v>
          </cell>
          <cell r="DZ230">
            <v>-2567.2690099999309</v>
          </cell>
          <cell r="EA230">
            <v>610.07327999989502</v>
          </cell>
          <cell r="EB230">
            <v>-2382.2469099999871</v>
          </cell>
          <cell r="EC230">
            <v>469.39057999989018</v>
          </cell>
          <cell r="ED230">
            <v>1845.398720000172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-2326.1788999997079</v>
          </cell>
          <cell r="R231">
            <v>-16038.599300000817</v>
          </cell>
          <cell r="S231">
            <v>0</v>
          </cell>
          <cell r="T231">
            <v>0</v>
          </cell>
          <cell r="U231">
            <v>0</v>
          </cell>
          <cell r="V231">
            <v>-2050.9320999998599</v>
          </cell>
          <cell r="W231">
            <v>-496.86479999998119</v>
          </cell>
          <cell r="X231">
            <v>-412.9773999999743</v>
          </cell>
          <cell r="Y231">
            <v>0</v>
          </cell>
          <cell r="Z231">
            <v>0</v>
          </cell>
          <cell r="AA231">
            <v>0</v>
          </cell>
          <cell r="AB231">
            <v>-7215.1246000002138</v>
          </cell>
          <cell r="AC231">
            <v>-2825.1591999996454</v>
          </cell>
          <cell r="AD231">
            <v>-3037.5412000003271</v>
          </cell>
          <cell r="AE231">
            <v>-8260.0501000024378</v>
          </cell>
          <cell r="AF231">
            <v>0</v>
          </cell>
          <cell r="AG231">
            <v>0</v>
          </cell>
          <cell r="AH231">
            <v>0</v>
          </cell>
          <cell r="AI231">
            <v>-4599.4035000000149</v>
          </cell>
          <cell r="AJ231">
            <v>-226.23619999992661</v>
          </cell>
          <cell r="AK231">
            <v>-2826.7088000001386</v>
          </cell>
          <cell r="AL231">
            <v>0</v>
          </cell>
          <cell r="AM231">
            <v>0</v>
          </cell>
          <cell r="AN231">
            <v>0</v>
          </cell>
          <cell r="AO231">
            <v>-612.4668000000529</v>
          </cell>
          <cell r="AP231">
            <v>-247.43079999973997</v>
          </cell>
          <cell r="AQ231">
            <v>252.19599999953061</v>
          </cell>
          <cell r="AR231">
            <v>-7769.3480000030249</v>
          </cell>
          <cell r="AS231">
            <v>0</v>
          </cell>
          <cell r="AT231">
            <v>0</v>
          </cell>
          <cell r="AU231">
            <v>0</v>
          </cell>
          <cell r="AV231">
            <v>-807.90530000021681</v>
          </cell>
          <cell r="AW231">
            <v>-101.89089999999851</v>
          </cell>
          <cell r="AX231">
            <v>-3988.2239999999292</v>
          </cell>
          <cell r="AY231">
            <v>0</v>
          </cell>
          <cell r="AZ231">
            <v>0</v>
          </cell>
          <cell r="BA231">
            <v>0</v>
          </cell>
          <cell r="BB231">
            <v>-410.76530000008643</v>
          </cell>
          <cell r="BC231">
            <v>-3743.8006000001915</v>
          </cell>
          <cell r="BD231">
            <v>1283.2381000001915</v>
          </cell>
          <cell r="BE231">
            <v>-16003.019999999553</v>
          </cell>
          <cell r="BF231">
            <v>101.32450000010431</v>
          </cell>
          <cell r="BG231">
            <v>-238.10820000013337</v>
          </cell>
          <cell r="BH231">
            <v>-425.80469999997877</v>
          </cell>
          <cell r="BI231">
            <v>-1669.7036000003573</v>
          </cell>
          <cell r="BJ231">
            <v>-129.93389999994542</v>
          </cell>
          <cell r="BK231">
            <v>-3203.1857000002638</v>
          </cell>
          <cell r="BL231">
            <v>-3430.4161000000313</v>
          </cell>
          <cell r="BM231">
            <v>-3452.2900999998674</v>
          </cell>
          <cell r="BN231">
            <v>-862.71169999986887</v>
          </cell>
          <cell r="BO231">
            <v>-1714.8067999999039</v>
          </cell>
          <cell r="BP231">
            <v>-110.25109999999404</v>
          </cell>
          <cell r="BQ231">
            <v>-867.13260000012815</v>
          </cell>
          <cell r="BR231">
            <v>-16587.888500005007</v>
          </cell>
          <cell r="BS231">
            <v>60.761799999978393</v>
          </cell>
          <cell r="BT231">
            <v>-24.87209999980405</v>
          </cell>
          <cell r="BU231">
            <v>-1441.7291000001132</v>
          </cell>
          <cell r="BV231">
            <v>-1870.249700000044</v>
          </cell>
          <cell r="BW231">
            <v>-36.373099999967963</v>
          </cell>
          <cell r="BX231">
            <v>-3368.6996999997646</v>
          </cell>
          <cell r="BY231">
            <v>-2557.9826999998186</v>
          </cell>
          <cell r="BZ231">
            <v>-3072.9931000000797</v>
          </cell>
          <cell r="CA231">
            <v>-2956.4409000002779</v>
          </cell>
          <cell r="CB231">
            <v>1069.8616999993101</v>
          </cell>
          <cell r="CC231">
            <v>-377.39129999978468</v>
          </cell>
          <cell r="CD231">
            <v>-2011.7803000006825</v>
          </cell>
          <cell r="CE231">
            <v>-29595.194800004363</v>
          </cell>
          <cell r="CF231">
            <v>-1137.0413000001572</v>
          </cell>
          <cell r="CG231">
            <v>-2898.3053999999538</v>
          </cell>
          <cell r="CH231">
            <v>-481.02480000024661</v>
          </cell>
          <cell r="CI231">
            <v>-1947.8618000000715</v>
          </cell>
          <cell r="CJ231">
            <v>-1258.4021000000648</v>
          </cell>
          <cell r="CK231">
            <v>-5752.3042999999598</v>
          </cell>
          <cell r="CL231">
            <v>-2858.6677000001073</v>
          </cell>
          <cell r="CM231">
            <v>-7768.185099999886</v>
          </cell>
          <cell r="CN231">
            <v>-851.70850000018254</v>
          </cell>
          <cell r="CO231">
            <v>-2956.4363000001758</v>
          </cell>
          <cell r="CP231">
            <v>-1740.6090000001714</v>
          </cell>
          <cell r="CQ231">
            <v>55.35149999987334</v>
          </cell>
          <cell r="CR231">
            <v>-28348.581000000238</v>
          </cell>
          <cell r="CS231">
            <v>-2445.0328000001609</v>
          </cell>
          <cell r="CT231">
            <v>1115.4487999998964</v>
          </cell>
          <cell r="CU231">
            <v>-3214.8903000000864</v>
          </cell>
          <cell r="CV231">
            <v>-1348.9333999999799</v>
          </cell>
          <cell r="CW231">
            <v>-168.9574000001885</v>
          </cell>
          <cell r="CX231">
            <v>-2989.3275999999605</v>
          </cell>
          <cell r="CY231">
            <v>-1726.1630000001751</v>
          </cell>
          <cell r="CZ231">
            <v>-8100.251099999994</v>
          </cell>
          <cell r="DA231">
            <v>-1552.5658000004478</v>
          </cell>
          <cell r="DB231">
            <v>-7515.7387000001036</v>
          </cell>
          <cell r="DC231">
            <v>2095.1532000000589</v>
          </cell>
          <cell r="DD231">
            <v>-2497.3229000000283</v>
          </cell>
          <cell r="DE231">
            <v>-16738.077100001276</v>
          </cell>
          <cell r="DF231">
            <v>2114.0778999999166</v>
          </cell>
          <cell r="DG231">
            <v>-2839.1827000002377</v>
          </cell>
          <cell r="DH231">
            <v>-177.50190000003204</v>
          </cell>
          <cell r="DI231">
            <v>329.50260000023991</v>
          </cell>
          <cell r="DJ231">
            <v>-126.97970000002533</v>
          </cell>
          <cell r="DK231">
            <v>-4838.6831000000238</v>
          </cell>
          <cell r="DL231">
            <v>-1923.8858000002801</v>
          </cell>
          <cell r="DM231">
            <v>-3961.3224999997765</v>
          </cell>
          <cell r="DN231">
            <v>-1947.1968000000343</v>
          </cell>
          <cell r="DO231">
            <v>-1640.7329000001773</v>
          </cell>
          <cell r="DP231">
            <v>-1506.2694000001065</v>
          </cell>
          <cell r="DQ231">
            <v>-219.90279999934137</v>
          </cell>
          <cell r="DR231">
            <v>-32721.834799997509</v>
          </cell>
          <cell r="DS231">
            <v>467.27930000051856</v>
          </cell>
          <cell r="DT231">
            <v>-769.92799999983981</v>
          </cell>
          <cell r="DU231">
            <v>-380.56759999971837</v>
          </cell>
          <cell r="DV231">
            <v>-70.061499999836087</v>
          </cell>
          <cell r="DW231">
            <v>0</v>
          </cell>
          <cell r="DX231">
            <v>-6734.2692000004463</v>
          </cell>
          <cell r="DY231">
            <v>-2720.9203999997117</v>
          </cell>
          <cell r="DZ231">
            <v>-13169.621299999766</v>
          </cell>
          <cell r="EA231">
            <v>-6567.92679999955</v>
          </cell>
          <cell r="EB231">
            <v>-2032.5512999999337</v>
          </cell>
          <cell r="EC231">
            <v>-2457.9654000001028</v>
          </cell>
          <cell r="ED231">
            <v>1714.6973999999464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-5833.9132196260616</v>
          </cell>
          <cell r="R232">
            <v>-104181.55010046065</v>
          </cell>
          <cell r="S232">
            <v>-6811.1501862443984</v>
          </cell>
          <cell r="T232">
            <v>-5620.5651989048347</v>
          </cell>
          <cell r="U232">
            <v>-12165.012827349827</v>
          </cell>
          <cell r="V232">
            <v>-5240.9799891109578</v>
          </cell>
          <cell r="W232">
            <v>-6885.701910502743</v>
          </cell>
          <cell r="X232">
            <v>-2009.0896975062788</v>
          </cell>
          <cell r="Y232">
            <v>-260.35039853304625</v>
          </cell>
          <cell r="Z232">
            <v>-15849.462192305364</v>
          </cell>
          <cell r="AA232">
            <v>-17568.514900000766</v>
          </cell>
          <cell r="AB232">
            <v>-13316.134700000286</v>
          </cell>
          <cell r="AC232">
            <v>-7768.4564000004902</v>
          </cell>
          <cell r="AD232">
            <v>-10686.131699999794</v>
          </cell>
          <cell r="AE232">
            <v>-49348.049300000072</v>
          </cell>
          <cell r="AF232">
            <v>-952.66000000014901</v>
          </cell>
          <cell r="AG232">
            <v>-1035.558199999854</v>
          </cell>
          <cell r="AH232">
            <v>-140.68700000084937</v>
          </cell>
          <cell r="AI232">
            <v>-152.53079999983311</v>
          </cell>
          <cell r="AJ232">
            <v>-1619.2716999999247</v>
          </cell>
          <cell r="AK232">
            <v>-10170.504999999888</v>
          </cell>
          <cell r="AL232">
            <v>-10008.031700000167</v>
          </cell>
          <cell r="AM232">
            <v>-17957.404500000179</v>
          </cell>
          <cell r="AN232">
            <v>-2294.3269999995828</v>
          </cell>
          <cell r="AO232">
            <v>-3982.2998999999836</v>
          </cell>
          <cell r="AP232">
            <v>-121.91440000012517</v>
          </cell>
          <cell r="AQ232">
            <v>-912.85910000000149</v>
          </cell>
          <cell r="AR232">
            <v>-38175.988100007176</v>
          </cell>
          <cell r="AS232">
            <v>-565.95199999958277</v>
          </cell>
          <cell r="AT232">
            <v>-2158.4842999996617</v>
          </cell>
          <cell r="AU232">
            <v>-888.84590000007302</v>
          </cell>
          <cell r="AV232">
            <v>-170.25870000012219</v>
          </cell>
          <cell r="AW232">
            <v>-1910.6606999998912</v>
          </cell>
          <cell r="AX232">
            <v>-3097.5598999997601</v>
          </cell>
          <cell r="AY232">
            <v>-12891.240499999374</v>
          </cell>
          <cell r="AZ232">
            <v>-6077.4034000001848</v>
          </cell>
          <cell r="BA232">
            <v>-4702.9616999998689</v>
          </cell>
          <cell r="BB232">
            <v>-6060.8031000001356</v>
          </cell>
          <cell r="BC232">
            <v>2508.1974999997765</v>
          </cell>
          <cell r="BD232">
            <v>-2160.0153999999166</v>
          </cell>
          <cell r="BE232">
            <v>-48788.29129999876</v>
          </cell>
          <cell r="BF232">
            <v>824.3406999995932</v>
          </cell>
          <cell r="BG232">
            <v>-2936.5235000001267</v>
          </cell>
          <cell r="BH232">
            <v>-541.79740000050515</v>
          </cell>
          <cell r="BI232">
            <v>-830.28250000020489</v>
          </cell>
          <cell r="BJ232">
            <v>1208.5744000002742</v>
          </cell>
          <cell r="BK232">
            <v>-3706.6606999998912</v>
          </cell>
          <cell r="BL232">
            <v>-12919.293600000441</v>
          </cell>
          <cell r="BM232">
            <v>-14153.297099999152</v>
          </cell>
          <cell r="BN232">
            <v>-8964.044100000523</v>
          </cell>
          <cell r="BO232">
            <v>-4316.7826000005007</v>
          </cell>
          <cell r="BP232">
            <v>-565.02570000011474</v>
          </cell>
          <cell r="BQ232">
            <v>-1887.4991999994963</v>
          </cell>
          <cell r="BR232">
            <v>-51494.759700000286</v>
          </cell>
          <cell r="BS232">
            <v>-645.83880000002682</v>
          </cell>
          <cell r="BT232">
            <v>-341.15720000024885</v>
          </cell>
          <cell r="BU232">
            <v>-1113.457499999553</v>
          </cell>
          <cell r="BV232">
            <v>-2310.7730999998748</v>
          </cell>
          <cell r="BW232">
            <v>-331.10829999949783</v>
          </cell>
          <cell r="BX232">
            <v>-4156.4314999999478</v>
          </cell>
          <cell r="BY232">
            <v>-17981.987499999814</v>
          </cell>
          <cell r="BZ232">
            <v>-9752.9264000002295</v>
          </cell>
          <cell r="CA232">
            <v>-8178.626099999994</v>
          </cell>
          <cell r="CB232">
            <v>-5392.7189999995753</v>
          </cell>
          <cell r="CC232">
            <v>-336.37449999991804</v>
          </cell>
          <cell r="CD232">
            <v>-953.3597999997437</v>
          </cell>
          <cell r="CE232">
            <v>-73725.636199995875</v>
          </cell>
          <cell r="CF232">
            <v>-1257.2922999998555</v>
          </cell>
          <cell r="CG232">
            <v>-3122.9873999999836</v>
          </cell>
          <cell r="CH232">
            <v>-1786.1377999996766</v>
          </cell>
          <cell r="CI232">
            <v>-728.1913999998942</v>
          </cell>
          <cell r="CJ232">
            <v>-5366.2845999998972</v>
          </cell>
          <cell r="CK232">
            <v>-8809.9108000006527</v>
          </cell>
          <cell r="CL232">
            <v>-12397.730299999937</v>
          </cell>
          <cell r="CM232">
            <v>-16208.327199999243</v>
          </cell>
          <cell r="CN232">
            <v>-5345.7796000000089</v>
          </cell>
          <cell r="CO232">
            <v>-14197.601499999873</v>
          </cell>
          <cell r="CP232">
            <v>-1185.8343000002205</v>
          </cell>
          <cell r="CQ232">
            <v>-3319.5590000003576</v>
          </cell>
          <cell r="CR232">
            <v>-83669.722299993038</v>
          </cell>
          <cell r="CS232">
            <v>-4095.1464999997988</v>
          </cell>
          <cell r="CT232">
            <v>-3860.4400000004098</v>
          </cell>
          <cell r="CU232">
            <v>-3636.9352000001818</v>
          </cell>
          <cell r="CV232">
            <v>-901.77249999996275</v>
          </cell>
          <cell r="CW232">
            <v>-478.39129999931902</v>
          </cell>
          <cell r="CX232">
            <v>-7523.6134000001475</v>
          </cell>
          <cell r="CY232">
            <v>-21486.835599999875</v>
          </cell>
          <cell r="CZ232">
            <v>-19467.168500000611</v>
          </cell>
          <cell r="DA232">
            <v>-5526.3083000006154</v>
          </cell>
          <cell r="DB232">
            <v>-11896.060000000522</v>
          </cell>
          <cell r="DC232">
            <v>-3363.3725000005215</v>
          </cell>
          <cell r="DD232">
            <v>-1433.6785000003874</v>
          </cell>
          <cell r="DE232">
            <v>-60764.821500003338</v>
          </cell>
          <cell r="DF232">
            <v>-2566.1164999995381</v>
          </cell>
          <cell r="DG232">
            <v>-4461.7884999997914</v>
          </cell>
          <cell r="DH232">
            <v>-2925.9599999999627</v>
          </cell>
          <cell r="DI232">
            <v>-3354.6114999996498</v>
          </cell>
          <cell r="DJ232">
            <v>-723.67580000031739</v>
          </cell>
          <cell r="DK232">
            <v>-7858.0971999997273</v>
          </cell>
          <cell r="DL232">
            <v>-10923.923499999568</v>
          </cell>
          <cell r="DM232">
            <v>-20583.921000000089</v>
          </cell>
          <cell r="DN232">
            <v>-4326.0085000004619</v>
          </cell>
          <cell r="DO232">
            <v>-1495.6770000001416</v>
          </cell>
          <cell r="DP232">
            <v>-2258.8099999995902</v>
          </cell>
          <cell r="DQ232">
            <v>713.76799999922514</v>
          </cell>
          <cell r="DR232">
            <v>-83003.246499985456</v>
          </cell>
          <cell r="DS232">
            <v>-195.39099999889731</v>
          </cell>
          <cell r="DT232">
            <v>-393.76450000051409</v>
          </cell>
          <cell r="DU232">
            <v>-8637.4780000001192</v>
          </cell>
          <cell r="DV232">
            <v>176.26300000026822</v>
          </cell>
          <cell r="DW232">
            <v>122.17999999970198</v>
          </cell>
          <cell r="DX232">
            <v>-11217.07349999994</v>
          </cell>
          <cell r="DY232">
            <v>-24047.337500000373</v>
          </cell>
          <cell r="DZ232">
            <v>-22796.854499999434</v>
          </cell>
          <cell r="EA232">
            <v>-4378.6670000003651</v>
          </cell>
          <cell r="EB232">
            <v>-5072.0535000003874</v>
          </cell>
          <cell r="EC232">
            <v>-5219.2019999995828</v>
          </cell>
          <cell r="ED232">
            <v>-1343.8680000007153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-663.36469975393265</v>
          </cell>
          <cell r="R233">
            <v>-182106.67434158921</v>
          </cell>
          <cell r="S233">
            <v>74.433033524081111</v>
          </cell>
          <cell r="T233">
            <v>-2490.0339310318232</v>
          </cell>
          <cell r="U233">
            <v>-5574.8824860770255</v>
          </cell>
          <cell r="V233">
            <v>-10624.599884998985</v>
          </cell>
          <cell r="W233">
            <v>-15857.120205594227</v>
          </cell>
          <cell r="X233">
            <v>-26242.33148545213</v>
          </cell>
          <cell r="Y233">
            <v>-37179.708047909662</v>
          </cell>
          <cell r="Z233">
            <v>-37693.012564057484</v>
          </cell>
          <cell r="AA233">
            <v>-30489.467789999209</v>
          </cell>
          <cell r="AB233">
            <v>-9859.5712799998</v>
          </cell>
          <cell r="AC233">
            <v>-4178.3241999996826</v>
          </cell>
          <cell r="AD233">
            <v>-1992.0554999997839</v>
          </cell>
          <cell r="AE233">
            <v>-41710.293490000069</v>
          </cell>
          <cell r="AF233">
            <v>-439.9265000000596</v>
          </cell>
          <cell r="AG233">
            <v>447.46661000046879</v>
          </cell>
          <cell r="AH233">
            <v>-719.69781999941915</v>
          </cell>
          <cell r="AI233">
            <v>-3445.0354699995369</v>
          </cell>
          <cell r="AJ233">
            <v>-971.74777000024915</v>
          </cell>
          <cell r="AK233">
            <v>-924.1554000005126</v>
          </cell>
          <cell r="AL233">
            <v>-20625.937079999596</v>
          </cell>
          <cell r="AM233">
            <v>-9313.5721399998292</v>
          </cell>
          <cell r="AN233">
            <v>-2007.4492499995977</v>
          </cell>
          <cell r="AO233">
            <v>-1624.2785700000823</v>
          </cell>
          <cell r="AP233">
            <v>848.1669600000605</v>
          </cell>
          <cell r="AQ233">
            <v>-2934.1270599998534</v>
          </cell>
          <cell r="AR233">
            <v>-40738.852669999003</v>
          </cell>
          <cell r="AS233">
            <v>-1273.1044999994338</v>
          </cell>
          <cell r="AT233">
            <v>805.35537000000477</v>
          </cell>
          <cell r="AU233">
            <v>-650.41967000067234</v>
          </cell>
          <cell r="AV233">
            <v>-725.435899999924</v>
          </cell>
          <cell r="AW233">
            <v>-1458.3386699995026</v>
          </cell>
          <cell r="AX233">
            <v>-4623.2068800004199</v>
          </cell>
          <cell r="AY233">
            <v>-15368.01688000001</v>
          </cell>
          <cell r="AZ233">
            <v>-9273.203390000388</v>
          </cell>
          <cell r="BA233">
            <v>-7293.7402200000361</v>
          </cell>
          <cell r="BB233">
            <v>-2436.8633300000802</v>
          </cell>
          <cell r="BC233">
            <v>-473.85659999959171</v>
          </cell>
          <cell r="BD233">
            <v>2031.9779999991879</v>
          </cell>
          <cell r="BE233">
            <v>-38712.69988001883</v>
          </cell>
          <cell r="BF233">
            <v>66.08559999987483</v>
          </cell>
          <cell r="BG233">
            <v>706.56119999941438</v>
          </cell>
          <cell r="BH233">
            <v>-982.45349000021815</v>
          </cell>
          <cell r="BI233">
            <v>-3536.8316500000656</v>
          </cell>
          <cell r="BJ233">
            <v>-2478.7804600000381</v>
          </cell>
          <cell r="BK233">
            <v>-6267.142009999603</v>
          </cell>
          <cell r="BL233">
            <v>-14591.891370000318</v>
          </cell>
          <cell r="BM233">
            <v>-10401.831299999729</v>
          </cell>
          <cell r="BN233">
            <v>95.061749999411404</v>
          </cell>
          <cell r="BO233">
            <v>-2369.7953599998727</v>
          </cell>
          <cell r="BP233">
            <v>-148.79580000042915</v>
          </cell>
          <cell r="BQ233">
            <v>1197.1130099995062</v>
          </cell>
          <cell r="BR233">
            <v>-49733.037820011377</v>
          </cell>
          <cell r="BS233">
            <v>-1434.8106499994174</v>
          </cell>
          <cell r="BT233">
            <v>1137.5009000003338</v>
          </cell>
          <cell r="BU233">
            <v>453.728740000166</v>
          </cell>
          <cell r="BV233">
            <v>-1165.3147999998182</v>
          </cell>
          <cell r="BW233">
            <v>-3017.6030000001192</v>
          </cell>
          <cell r="BX233">
            <v>-9365.2424600003287</v>
          </cell>
          <cell r="BY233">
            <v>-18658.557529999875</v>
          </cell>
          <cell r="BZ233">
            <v>-16989.60002999939</v>
          </cell>
          <cell r="CA233">
            <v>-1203.4474299997091</v>
          </cell>
          <cell r="CB233">
            <v>-447.02105999924242</v>
          </cell>
          <cell r="CC233">
            <v>134.66220000013709</v>
          </cell>
          <cell r="CD233">
            <v>822.66729999985546</v>
          </cell>
          <cell r="CE233">
            <v>-72416.512480020523</v>
          </cell>
          <cell r="CF233">
            <v>-305.34609999973327</v>
          </cell>
          <cell r="CG233">
            <v>-545.1575600001961</v>
          </cell>
          <cell r="CH233">
            <v>1674.7849000003189</v>
          </cell>
          <cell r="CI233">
            <v>-2290.9458699999377</v>
          </cell>
          <cell r="CJ233">
            <v>-2842.2625200003386</v>
          </cell>
          <cell r="CK233">
            <v>-6935.9985199999064</v>
          </cell>
          <cell r="CL233">
            <v>-28733.569239999168</v>
          </cell>
          <cell r="CM233">
            <v>-23749.791829999536</v>
          </cell>
          <cell r="CN233">
            <v>-4640.7147800000384</v>
          </cell>
          <cell r="CO233">
            <v>-2333.8147700000554</v>
          </cell>
          <cell r="CP233">
            <v>-1644.5379800004885</v>
          </cell>
          <cell r="CQ233">
            <v>-69.158210000023246</v>
          </cell>
          <cell r="CR233">
            <v>-113610.32940000296</v>
          </cell>
          <cell r="CS233">
            <v>-182.65216999966651</v>
          </cell>
          <cell r="CT233">
            <v>-3599.7460000002757</v>
          </cell>
          <cell r="CU233">
            <v>-1194.7982700001448</v>
          </cell>
          <cell r="CV233">
            <v>-5846.2875700006261</v>
          </cell>
          <cell r="CW233">
            <v>-5607.9423099998385</v>
          </cell>
          <cell r="CX233">
            <v>-16785.770469999872</v>
          </cell>
          <cell r="CY233">
            <v>-31466.55323000066</v>
          </cell>
          <cell r="CZ233">
            <v>-27918.091010000557</v>
          </cell>
          <cell r="DA233">
            <v>-17299.438109999523</v>
          </cell>
          <cell r="DB233">
            <v>-206.29008999932557</v>
          </cell>
          <cell r="DC233">
            <v>-1538.415529999882</v>
          </cell>
          <cell r="DD233">
            <v>-1964.344639999792</v>
          </cell>
          <cell r="DE233">
            <v>-55694.400969997048</v>
          </cell>
          <cell r="DF233">
            <v>-1236.1120800003409</v>
          </cell>
          <cell r="DG233">
            <v>-4299.709259999916</v>
          </cell>
          <cell r="DH233">
            <v>713.34676999971271</v>
          </cell>
          <cell r="DI233">
            <v>-2634.4304999997839</v>
          </cell>
          <cell r="DJ233">
            <v>-1802.4580600000918</v>
          </cell>
          <cell r="DK233">
            <v>-7306.4189999997616</v>
          </cell>
          <cell r="DL233">
            <v>-28410.032999999821</v>
          </cell>
          <cell r="DM233">
            <v>-1558.2120900005102</v>
          </cell>
          <cell r="DN233">
            <v>-4103.7258500000462</v>
          </cell>
          <cell r="DO233">
            <v>-2701.1449699997902</v>
          </cell>
          <cell r="DP233">
            <v>335.8859999999404</v>
          </cell>
          <cell r="DQ233">
            <v>-2691.3889300003648</v>
          </cell>
          <cell r="DR233">
            <v>-65122.872140005231</v>
          </cell>
          <cell r="DS233">
            <v>-1005.6359000001103</v>
          </cell>
          <cell r="DT233">
            <v>-1632.0725600002334</v>
          </cell>
          <cell r="DU233">
            <v>-497.68779999949038</v>
          </cell>
          <cell r="DV233">
            <v>-2227.1041000001132</v>
          </cell>
          <cell r="DW233">
            <v>-2734.1213700007647</v>
          </cell>
          <cell r="DX233">
            <v>-4894.9774000002071</v>
          </cell>
          <cell r="DY233">
            <v>-18963.986050000414</v>
          </cell>
          <cell r="DZ233">
            <v>-19430.208540000021</v>
          </cell>
          <cell r="EA233">
            <v>-9469.978330001235</v>
          </cell>
          <cell r="EB233">
            <v>-3838.1294600013644</v>
          </cell>
          <cell r="EC233">
            <v>14.787009999155998</v>
          </cell>
          <cell r="ED233">
            <v>-443.75764000043273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-1.0895999999484047</v>
          </cell>
          <cell r="R234">
            <v>-57945.655530000106</v>
          </cell>
          <cell r="S234">
            <v>51.474500000011176</v>
          </cell>
          <cell r="T234">
            <v>-357.17170000006445</v>
          </cell>
          <cell r="U234">
            <v>-32.258749999979045</v>
          </cell>
          <cell r="V234">
            <v>-1767.5402500000782</v>
          </cell>
          <cell r="W234">
            <v>-3258.3842999999179</v>
          </cell>
          <cell r="X234">
            <v>-3509.0942000000505</v>
          </cell>
          <cell r="Y234">
            <v>-15217.37156</v>
          </cell>
          <cell r="Z234">
            <v>-27511.443480000016</v>
          </cell>
          <cell r="AA234">
            <v>-4279.614990000031</v>
          </cell>
          <cell r="AB234">
            <v>-1923.375299999956</v>
          </cell>
          <cell r="AC234">
            <v>-142.28209999995306</v>
          </cell>
          <cell r="AD234">
            <v>1.4065999999875203</v>
          </cell>
          <cell r="AE234">
            <v>-9498.8489800011739</v>
          </cell>
          <cell r="AF234">
            <v>54.916899999952875</v>
          </cell>
          <cell r="AG234">
            <v>1140.0097999999998</v>
          </cell>
          <cell r="AH234">
            <v>13.005219999991823</v>
          </cell>
          <cell r="AI234">
            <v>-1292.2730000000447</v>
          </cell>
          <cell r="AJ234">
            <v>-855.55348000000231</v>
          </cell>
          <cell r="AK234">
            <v>-1225.5158300000476</v>
          </cell>
          <cell r="AL234">
            <v>-1431.477360000019</v>
          </cell>
          <cell r="AM234">
            <v>-1794.4721900000004</v>
          </cell>
          <cell r="AN234">
            <v>-2525.9759000000777</v>
          </cell>
          <cell r="AO234">
            <v>-2786.7340000000549</v>
          </cell>
          <cell r="AP234">
            <v>779.05530000000726</v>
          </cell>
          <cell r="AQ234">
            <v>426.165559999994</v>
          </cell>
          <cell r="AR234">
            <v>-8226.848729999736</v>
          </cell>
          <cell r="AS234">
            <v>227.69819999998435</v>
          </cell>
          <cell r="AT234">
            <v>1567.599370000069</v>
          </cell>
          <cell r="AU234">
            <v>489.92813999997452</v>
          </cell>
          <cell r="AV234">
            <v>231.17039999994449</v>
          </cell>
          <cell r="AW234">
            <v>947.3382200000342</v>
          </cell>
          <cell r="AX234">
            <v>147.73040000000037</v>
          </cell>
          <cell r="AY234">
            <v>-3584.9769699999597</v>
          </cell>
          <cell r="AZ234">
            <v>-4925.5561199999647</v>
          </cell>
          <cell r="BA234">
            <v>-2448.8691000000108</v>
          </cell>
          <cell r="BB234">
            <v>-2385.1265700000804</v>
          </cell>
          <cell r="BC234">
            <v>1132.9124999999767</v>
          </cell>
          <cell r="BD234">
            <v>373.30279999994673</v>
          </cell>
          <cell r="BE234">
            <v>-14353.020160000771</v>
          </cell>
          <cell r="BF234">
            <v>-223.26959999999963</v>
          </cell>
          <cell r="BG234">
            <v>1377.0736000000034</v>
          </cell>
          <cell r="BH234">
            <v>243.3298000000068</v>
          </cell>
          <cell r="BI234">
            <v>32.901199999963865</v>
          </cell>
          <cell r="BJ234">
            <v>-6.1461999999592081</v>
          </cell>
          <cell r="BK234">
            <v>-604.24499999999534</v>
          </cell>
          <cell r="BL234">
            <v>-7929.7967199999839</v>
          </cell>
          <cell r="BM234">
            <v>-4460.8856800000649</v>
          </cell>
          <cell r="BN234">
            <v>-1145.4058700000169</v>
          </cell>
          <cell r="BO234">
            <v>-3205.130290000001</v>
          </cell>
          <cell r="BP234">
            <v>1074.3078000000678</v>
          </cell>
          <cell r="BQ234">
            <v>494.24679999996442</v>
          </cell>
          <cell r="BR234">
            <v>-15811.146120002493</v>
          </cell>
          <cell r="BS234">
            <v>-50.789799999911338</v>
          </cell>
          <cell r="BT234">
            <v>975.28654000000097</v>
          </cell>
          <cell r="BU234">
            <v>390.66419999999925</v>
          </cell>
          <cell r="BV234">
            <v>-2082.4097999999067</v>
          </cell>
          <cell r="BW234">
            <v>-306.45375999994576</v>
          </cell>
          <cell r="BX234">
            <v>-567.5914000000339</v>
          </cell>
          <cell r="BY234">
            <v>-4243.515800000052</v>
          </cell>
          <cell r="BZ234">
            <v>-2103.5570000000298</v>
          </cell>
          <cell r="CA234">
            <v>-3534.2644399999408</v>
          </cell>
          <cell r="CB234">
            <v>-6418.3011000000406</v>
          </cell>
          <cell r="CC234">
            <v>1327.7035400000168</v>
          </cell>
          <cell r="CD234">
            <v>802.08270000002813</v>
          </cell>
          <cell r="CE234">
            <v>-34040.810819998384</v>
          </cell>
          <cell r="CF234">
            <v>592.23729999992065</v>
          </cell>
          <cell r="CG234">
            <v>-76.111400000052527</v>
          </cell>
          <cell r="CH234">
            <v>-337.57619999989402</v>
          </cell>
          <cell r="CI234">
            <v>-719.92229999997653</v>
          </cell>
          <cell r="CJ234">
            <v>-1337.0873400000855</v>
          </cell>
          <cell r="CK234">
            <v>312.07425000006333</v>
          </cell>
          <cell r="CL234">
            <v>-8720.7344000001904</v>
          </cell>
          <cell r="CM234">
            <v>-6833.0491500000935</v>
          </cell>
          <cell r="CN234">
            <v>-10910.320680000121</v>
          </cell>
          <cell r="CO234">
            <v>-4592.311800000025</v>
          </cell>
          <cell r="CP234">
            <v>-985.86330000008456</v>
          </cell>
          <cell r="CQ234">
            <v>-432.14580000005662</v>
          </cell>
          <cell r="CR234">
            <v>-26438.877300001681</v>
          </cell>
          <cell r="CS234">
            <v>1034.8200000000652</v>
          </cell>
          <cell r="CT234">
            <v>-1092.0046000001021</v>
          </cell>
          <cell r="CU234">
            <v>2618.7298000000883</v>
          </cell>
          <cell r="CV234">
            <v>610.17500000004657</v>
          </cell>
          <cell r="CW234">
            <v>-534.06309999991208</v>
          </cell>
          <cell r="CX234">
            <v>-2827.7035000000615</v>
          </cell>
          <cell r="CY234">
            <v>-13480.162600000156</v>
          </cell>
          <cell r="CZ234">
            <v>-8052.4281999999657</v>
          </cell>
          <cell r="DA234">
            <v>-1699.4018999999389</v>
          </cell>
          <cell r="DB234">
            <v>-2908.2946999999695</v>
          </cell>
          <cell r="DC234">
            <v>-1256.9195000000764</v>
          </cell>
          <cell r="DD234">
            <v>1148.3760000001639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-12657.892080005258</v>
          </cell>
          <cell r="R235">
            <v>-568446.18322002888</v>
          </cell>
          <cell r="S235">
            <v>-10824.659230004996</v>
          </cell>
          <cell r="T235">
            <v>-16331.233470004052</v>
          </cell>
          <cell r="U235">
            <v>-22278.373399998993</v>
          </cell>
          <cell r="V235">
            <v>-35450.090179998428</v>
          </cell>
          <cell r="W235">
            <v>-38545.020540002733</v>
          </cell>
          <cell r="X235">
            <v>-42612.178850002587</v>
          </cell>
          <cell r="Y235">
            <v>-83238.534909997135</v>
          </cell>
          <cell r="Z235">
            <v>-124265.40061999857</v>
          </cell>
          <cell r="AA235">
            <v>-96730.762499999255</v>
          </cell>
          <cell r="AB235">
            <v>-54614.509389996529</v>
          </cell>
          <cell r="AC235">
            <v>-21470.88132000342</v>
          </cell>
          <cell r="AD235">
            <v>-22084.538810003549</v>
          </cell>
          <cell r="AE235">
            <v>-174962.28800004721</v>
          </cell>
          <cell r="AF235">
            <v>-297.83139999955893</v>
          </cell>
          <cell r="AG235">
            <v>-4356.8646899946034</v>
          </cell>
          <cell r="AH235">
            <v>-1292.0422400049865</v>
          </cell>
          <cell r="AI235">
            <v>-13018.996940005571</v>
          </cell>
          <cell r="AJ235">
            <v>-5577.0139899998903</v>
          </cell>
          <cell r="AK235">
            <v>-25563.233650002629</v>
          </cell>
          <cell r="AL235">
            <v>-44897.029929999262</v>
          </cell>
          <cell r="AM235">
            <v>-52363.109590001404</v>
          </cell>
          <cell r="AN235">
            <v>-15919.104849994183</v>
          </cell>
          <cell r="AO235">
            <v>-11750.311869997531</v>
          </cell>
          <cell r="AP235">
            <v>1983.866859998554</v>
          </cell>
          <cell r="AQ235">
            <v>-1910.6157100014389</v>
          </cell>
          <cell r="AR235">
            <v>-171134.87221997976</v>
          </cell>
          <cell r="AS235">
            <v>-1466.2870500050485</v>
          </cell>
          <cell r="AT235">
            <v>-814.27276000380516</v>
          </cell>
          <cell r="AU235">
            <v>-2136.9732599966228</v>
          </cell>
          <cell r="AV235">
            <v>-5806.4989999942482</v>
          </cell>
          <cell r="AW235">
            <v>-2209.856139998883</v>
          </cell>
          <cell r="AX235">
            <v>-16399.049640003592</v>
          </cell>
          <cell r="AY235">
            <v>-59696.139280002564</v>
          </cell>
          <cell r="AZ235">
            <v>-46944.265310004354</v>
          </cell>
          <cell r="BA235">
            <v>-22789.703790001571</v>
          </cell>
          <cell r="BB235">
            <v>-18164.534820001572</v>
          </cell>
          <cell r="BC235">
            <v>3030.2412699945271</v>
          </cell>
          <cell r="BD235">
            <v>2262.4675599932671</v>
          </cell>
          <cell r="BE235">
            <v>-188916.3217099905</v>
          </cell>
          <cell r="BF235">
            <v>1416.0211200006306</v>
          </cell>
          <cell r="BG235">
            <v>-3308.710340000689</v>
          </cell>
          <cell r="BH235">
            <v>-1286.1765300035477</v>
          </cell>
          <cell r="BI235">
            <v>-8425.3943400010467</v>
          </cell>
          <cell r="BJ235">
            <v>-4441.5157599970698</v>
          </cell>
          <cell r="BK235">
            <v>-20853.022090002894</v>
          </cell>
          <cell r="BL235">
            <v>-62260.828580003232</v>
          </cell>
          <cell r="BM235">
            <v>-51012.469810005277</v>
          </cell>
          <cell r="BN235">
            <v>-18801.233610000461</v>
          </cell>
          <cell r="BO235">
            <v>-16956.07146999985</v>
          </cell>
          <cell r="BP235">
            <v>-992.99732000008225</v>
          </cell>
          <cell r="BQ235">
            <v>-1993.9229800105095</v>
          </cell>
          <cell r="BR235">
            <v>-209580.74446994066</v>
          </cell>
          <cell r="BS235">
            <v>-1678.2529099993408</v>
          </cell>
          <cell r="BT235">
            <v>1197.7616199962795</v>
          </cell>
          <cell r="BU235">
            <v>-1069.3728399984539</v>
          </cell>
          <cell r="BV235">
            <v>-8786.6554800011218</v>
          </cell>
          <cell r="BW235">
            <v>-4606.0863000005484</v>
          </cell>
          <cell r="BX235">
            <v>-21663.603259999305</v>
          </cell>
          <cell r="BY235">
            <v>-70010.160979993641</v>
          </cell>
          <cell r="BZ235">
            <v>-60429.983209997416</v>
          </cell>
          <cell r="CA235">
            <v>-22985.738510001451</v>
          </cell>
          <cell r="CB235">
            <v>-19207.901340000331</v>
          </cell>
          <cell r="CC235">
            <v>452.69070000201464</v>
          </cell>
          <cell r="CD235">
            <v>-793.44195999950171</v>
          </cell>
          <cell r="CE235">
            <v>-346822.77601003647</v>
          </cell>
          <cell r="CF235">
            <v>251.092520006001</v>
          </cell>
          <cell r="CG235">
            <v>-11538.309140007943</v>
          </cell>
          <cell r="CH235">
            <v>-1419.2491899989545</v>
          </cell>
          <cell r="CI235">
            <v>-15303.80707000196</v>
          </cell>
          <cell r="CJ235">
            <v>-15452.049210000783</v>
          </cell>
          <cell r="CK235">
            <v>-41382.706620007753</v>
          </cell>
          <cell r="CL235">
            <v>-83253.48505000025</v>
          </cell>
          <cell r="CM235">
            <v>-89926.131219998002</v>
          </cell>
          <cell r="CN235">
            <v>-39505.807499997318</v>
          </cell>
          <cell r="CO235">
            <v>-35658.803979985416</v>
          </cell>
          <cell r="CP235">
            <v>-4810.9087600037456</v>
          </cell>
          <cell r="CQ235">
            <v>-8822.6107899993658</v>
          </cell>
          <cell r="CR235">
            <v>-408840.46836006641</v>
          </cell>
          <cell r="CS235">
            <v>-3682.3175100013614</v>
          </cell>
          <cell r="CT235">
            <v>-16534.828860007226</v>
          </cell>
          <cell r="CU235">
            <v>-8367.1085400059819</v>
          </cell>
          <cell r="CV235">
            <v>-11343.385050002486</v>
          </cell>
          <cell r="CW235">
            <v>-5387.7880899943411</v>
          </cell>
          <cell r="CX235">
            <v>-41087.337650004774</v>
          </cell>
          <cell r="CY235">
            <v>-108625.61343000829</v>
          </cell>
          <cell r="CZ235">
            <v>-102271.80085000396</v>
          </cell>
          <cell r="DA235">
            <v>-50392.478900007904</v>
          </cell>
          <cell r="DB235">
            <v>-36992.047179996967</v>
          </cell>
          <cell r="DC235">
            <v>-17875.992700003088</v>
          </cell>
          <cell r="DD235">
            <v>-6279.7695999965072</v>
          </cell>
          <cell r="DE235">
            <v>-221868.93899995089</v>
          </cell>
          <cell r="DF235">
            <v>-752.45553999394178</v>
          </cell>
          <cell r="DG235">
            <v>-13776.096240006387</v>
          </cell>
          <cell r="DH235">
            <v>-5011.0854399949312</v>
          </cell>
          <cell r="DI235">
            <v>-11841.264619998634</v>
          </cell>
          <cell r="DJ235">
            <v>435.4023099988699</v>
          </cell>
          <cell r="DK235">
            <v>-30606.408099994063</v>
          </cell>
          <cell r="DL235">
            <v>-71500.394629999995</v>
          </cell>
          <cell r="DM235">
            <v>-45582.489799998701</v>
          </cell>
          <cell r="DN235">
            <v>-19014.21438999474</v>
          </cell>
          <cell r="DO235">
            <v>-13933.544830001891</v>
          </cell>
          <cell r="DP235">
            <v>-1702.7889000028372</v>
          </cell>
          <cell r="DQ235">
            <v>-8583.5988200083375</v>
          </cell>
          <cell r="DR235">
            <v>-321752.65424996614</v>
          </cell>
          <cell r="DS235">
            <v>-7810.4881699979305</v>
          </cell>
          <cell r="DT235">
            <v>-4130.1447599977255</v>
          </cell>
          <cell r="DU235">
            <v>-10575.519649997354</v>
          </cell>
          <cell r="DV235">
            <v>-10835.656669996679</v>
          </cell>
          <cell r="DW235">
            <v>-4841.544650003314</v>
          </cell>
          <cell r="DX235">
            <v>-34347.954300004989</v>
          </cell>
          <cell r="DY235">
            <v>-84608.431170009077</v>
          </cell>
          <cell r="DZ235">
            <v>-97228.183380000293</v>
          </cell>
          <cell r="EA235">
            <v>-30494.946349993348</v>
          </cell>
          <cell r="EB235">
            <v>-20179.525170005858</v>
          </cell>
          <cell r="EC235">
            <v>-14889.356090001762</v>
          </cell>
          <cell r="ED235">
            <v>-1810.9038900062442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1">
          <cell r="A241" t="str">
            <v>Total Gas Fuel Burn Expense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-12657.892080001533</v>
          </cell>
          <cell r="R241">
            <v>-568446.18322002888</v>
          </cell>
          <cell r="S241">
            <v>-10824.659230004996</v>
          </cell>
          <cell r="T241">
            <v>-16331.233470007777</v>
          </cell>
          <cell r="U241">
            <v>-22278.373399998993</v>
          </cell>
          <cell r="V241">
            <v>-35450.090179998428</v>
          </cell>
          <cell r="W241">
            <v>-38545.020540002733</v>
          </cell>
          <cell r="X241">
            <v>-42612.178850002587</v>
          </cell>
          <cell r="Y241">
            <v>-83238.534909997135</v>
          </cell>
          <cell r="Z241">
            <v>-124265.40061999857</v>
          </cell>
          <cell r="AA241">
            <v>-96730.762499999255</v>
          </cell>
          <cell r="AB241">
            <v>-54614.509389996529</v>
          </cell>
          <cell r="AC241">
            <v>-21470.88132000342</v>
          </cell>
          <cell r="AD241">
            <v>-22084.538809999824</v>
          </cell>
          <cell r="AE241">
            <v>-174962.28800004721</v>
          </cell>
          <cell r="AF241">
            <v>-297.83139999955893</v>
          </cell>
          <cell r="AG241">
            <v>-4356.8646899983287</v>
          </cell>
          <cell r="AH241">
            <v>-1292.0422400049865</v>
          </cell>
          <cell r="AI241">
            <v>-13018.996940005571</v>
          </cell>
          <cell r="AJ241">
            <v>-5577.0139899998903</v>
          </cell>
          <cell r="AK241">
            <v>-25563.233650002629</v>
          </cell>
          <cell r="AL241">
            <v>-44897.029929999262</v>
          </cell>
          <cell r="AM241">
            <v>-52363.109590001404</v>
          </cell>
          <cell r="AN241">
            <v>-15919.104849994183</v>
          </cell>
          <cell r="AO241">
            <v>-11750.311869997531</v>
          </cell>
          <cell r="AP241">
            <v>1983.866859998554</v>
          </cell>
          <cell r="AQ241">
            <v>-1910.6157100014389</v>
          </cell>
          <cell r="AR241">
            <v>-171134.87221997976</v>
          </cell>
          <cell r="AS241">
            <v>-1466.2870500050485</v>
          </cell>
          <cell r="AT241">
            <v>-814.27276000380516</v>
          </cell>
          <cell r="AU241">
            <v>-2136.9732599966228</v>
          </cell>
          <cell r="AV241">
            <v>-5806.4989999942482</v>
          </cell>
          <cell r="AW241">
            <v>-2209.856139998883</v>
          </cell>
          <cell r="AX241">
            <v>-16399.049640003592</v>
          </cell>
          <cell r="AY241">
            <v>-59696.139280002564</v>
          </cell>
          <cell r="AZ241">
            <v>-46944.265310004354</v>
          </cell>
          <cell r="BA241">
            <v>-22789.703790001571</v>
          </cell>
          <cell r="BB241">
            <v>-18164.534820001572</v>
          </cell>
          <cell r="BC241">
            <v>3030.2412699945271</v>
          </cell>
          <cell r="BD241">
            <v>2262.4675599932671</v>
          </cell>
          <cell r="BE241">
            <v>-188916.3217099905</v>
          </cell>
          <cell r="BF241">
            <v>1416.0211200006306</v>
          </cell>
          <cell r="BG241">
            <v>-3308.710340000689</v>
          </cell>
          <cell r="BH241">
            <v>-1286.1765300035477</v>
          </cell>
          <cell r="BI241">
            <v>-8425.3943400010467</v>
          </cell>
          <cell r="BJ241">
            <v>-4441.5157599970698</v>
          </cell>
          <cell r="BK241">
            <v>-20853.022090002894</v>
          </cell>
          <cell r="BL241">
            <v>-62260.828580003232</v>
          </cell>
          <cell r="BM241">
            <v>-51012.469810005277</v>
          </cell>
          <cell r="BN241">
            <v>-18801.233610000461</v>
          </cell>
          <cell r="BO241">
            <v>-16956.07146999985</v>
          </cell>
          <cell r="BP241">
            <v>-992.99732000008225</v>
          </cell>
          <cell r="BQ241">
            <v>-1993.9229800105095</v>
          </cell>
          <cell r="BR241">
            <v>-209580.74446994066</v>
          </cell>
          <cell r="BS241">
            <v>-1678.2529099956155</v>
          </cell>
          <cell r="BT241">
            <v>1197.7616199925542</v>
          </cell>
          <cell r="BU241">
            <v>-1069.3728399984539</v>
          </cell>
          <cell r="BV241">
            <v>-8786.6554800011218</v>
          </cell>
          <cell r="BW241">
            <v>-4606.0863000005484</v>
          </cell>
          <cell r="BX241">
            <v>-21663.603259999305</v>
          </cell>
          <cell r="BY241">
            <v>-70010.160979993641</v>
          </cell>
          <cell r="BZ241">
            <v>-60429.983209997416</v>
          </cell>
          <cell r="CA241">
            <v>-22985.738510001451</v>
          </cell>
          <cell r="CB241">
            <v>-19207.901340000331</v>
          </cell>
          <cell r="CC241">
            <v>452.69070000201464</v>
          </cell>
          <cell r="CD241">
            <v>-793.44195999950171</v>
          </cell>
          <cell r="CE241">
            <v>-346822.77601003647</v>
          </cell>
          <cell r="CF241">
            <v>251.092520006001</v>
          </cell>
          <cell r="CG241">
            <v>-11538.309140004218</v>
          </cell>
          <cell r="CH241">
            <v>-1419.2491900026798</v>
          </cell>
          <cell r="CI241">
            <v>-15303.80707000196</v>
          </cell>
          <cell r="CJ241">
            <v>-15452.049210000783</v>
          </cell>
          <cell r="CK241">
            <v>-41382.706620007753</v>
          </cell>
          <cell r="CL241">
            <v>-83253.48505000025</v>
          </cell>
          <cell r="CM241">
            <v>-89926.131219998002</v>
          </cell>
          <cell r="CN241">
            <v>-39505.807499997318</v>
          </cell>
          <cell r="CO241">
            <v>-35658.803979985416</v>
          </cell>
          <cell r="CP241">
            <v>-4810.9087600037456</v>
          </cell>
          <cell r="CQ241">
            <v>-8822.6107899993658</v>
          </cell>
          <cell r="CR241">
            <v>-408840.46836006641</v>
          </cell>
          <cell r="CS241">
            <v>-3682.3175100013614</v>
          </cell>
          <cell r="CT241">
            <v>-16534.828860007226</v>
          </cell>
          <cell r="CU241">
            <v>-8367.1085400059819</v>
          </cell>
          <cell r="CV241">
            <v>-11343.385050002486</v>
          </cell>
          <cell r="CW241">
            <v>-5387.7880899943411</v>
          </cell>
          <cell r="CX241">
            <v>-41087.337650004774</v>
          </cell>
          <cell r="CY241">
            <v>-108625.61343000829</v>
          </cell>
          <cell r="CZ241">
            <v>-102271.80085000396</v>
          </cell>
          <cell r="DA241">
            <v>-50392.478900007904</v>
          </cell>
          <cell r="DB241">
            <v>-36992.047179996967</v>
          </cell>
          <cell r="DC241">
            <v>-17875.992700003088</v>
          </cell>
          <cell r="DD241">
            <v>-6279.7695999965072</v>
          </cell>
          <cell r="DE241">
            <v>-221868.93899995089</v>
          </cell>
          <cell r="DF241">
            <v>-752.45553999394178</v>
          </cell>
          <cell r="DG241">
            <v>-13776.096240006387</v>
          </cell>
          <cell r="DH241">
            <v>-5011.0854399949312</v>
          </cell>
          <cell r="DI241">
            <v>-11841.264619998634</v>
          </cell>
          <cell r="DJ241">
            <v>435.4023099988699</v>
          </cell>
          <cell r="DK241">
            <v>-30606.408099994063</v>
          </cell>
          <cell r="DL241">
            <v>-71500.394629999995</v>
          </cell>
          <cell r="DM241">
            <v>-45582.489799998701</v>
          </cell>
          <cell r="DN241">
            <v>-19014.21438999474</v>
          </cell>
          <cell r="DO241">
            <v>-13933.544830001891</v>
          </cell>
          <cell r="DP241">
            <v>-1702.7889000028372</v>
          </cell>
          <cell r="DQ241">
            <v>-8583.5988200083375</v>
          </cell>
          <cell r="DR241">
            <v>-321752.65424996614</v>
          </cell>
          <cell r="DS241">
            <v>-7810.4881699979305</v>
          </cell>
          <cell r="DT241">
            <v>-4130.1447599977255</v>
          </cell>
          <cell r="DU241">
            <v>-10575.519649997354</v>
          </cell>
          <cell r="DV241">
            <v>-10835.656669996679</v>
          </cell>
          <cell r="DW241">
            <v>-4841.544650003314</v>
          </cell>
          <cell r="DX241">
            <v>-34347.954300008714</v>
          </cell>
          <cell r="DY241">
            <v>-84608.431170009077</v>
          </cell>
          <cell r="DZ241">
            <v>-97228.183380000293</v>
          </cell>
          <cell r="EA241">
            <v>-30494.946349993348</v>
          </cell>
          <cell r="EB241">
            <v>-20179.525170005858</v>
          </cell>
          <cell r="EC241">
            <v>-14889.356090001762</v>
          </cell>
          <cell r="ED241">
            <v>-1810.9038900062442</v>
          </cell>
        </row>
        <row r="243">
          <cell r="A243" t="str">
            <v>Other Generation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-3317.1320973999973</v>
          </cell>
          <cell r="DS247">
            <v>-88.975794000012684</v>
          </cell>
          <cell r="DT247">
            <v>-301.14614799999981</v>
          </cell>
          <cell r="DU247">
            <v>-399.69709470000089</v>
          </cell>
          <cell r="DV247">
            <v>-533.89989300000161</v>
          </cell>
          <cell r="DW247">
            <v>-262.28675249999651</v>
          </cell>
          <cell r="DX247">
            <v>-53.223658999995678</v>
          </cell>
          <cell r="DY247">
            <v>-234.87579180000466</v>
          </cell>
          <cell r="DZ247">
            <v>-115.53766800000449</v>
          </cell>
          <cell r="EA247">
            <v>-281.78102960000251</v>
          </cell>
          <cell r="EB247">
            <v>-276.16892959999677</v>
          </cell>
          <cell r="EC247">
            <v>-357.54833019999205</v>
          </cell>
          <cell r="ED247">
            <v>-411.99100700000417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-840.62787810000009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-480.41170009999769</v>
          </cell>
          <cell r="DQ248">
            <v>-360.2161780000024</v>
          </cell>
          <cell r="DR248">
            <v>-3793.8315384300076</v>
          </cell>
          <cell r="DS248">
            <v>-645.0592525999964</v>
          </cell>
          <cell r="DT248">
            <v>-546.21774739999819</v>
          </cell>
          <cell r="DU248">
            <v>-427.01422952999565</v>
          </cell>
          <cell r="DV248">
            <v>-240.67127299999993</v>
          </cell>
          <cell r="DW248">
            <v>-180.47279479999997</v>
          </cell>
          <cell r="DX248">
            <v>-325.00785800000085</v>
          </cell>
          <cell r="DY248">
            <v>-193.60109039999952</v>
          </cell>
          <cell r="DZ248">
            <v>-108.66193900000144</v>
          </cell>
          <cell r="EA248">
            <v>-387.8530580000006</v>
          </cell>
          <cell r="EB248">
            <v>-383.12413299999753</v>
          </cell>
          <cell r="EC248">
            <v>-170.8530066999956</v>
          </cell>
          <cell r="ED248">
            <v>-185.29515599999286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-318.27272140000423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-191.33476840000367</v>
          </cell>
          <cell r="DQ249">
            <v>-126.93795300000056</v>
          </cell>
          <cell r="DR249">
            <v>-2214.0292969159782</v>
          </cell>
          <cell r="DS249">
            <v>-100.43636520000291</v>
          </cell>
          <cell r="DT249">
            <v>-327.16452222999942</v>
          </cell>
          <cell r="DU249">
            <v>-347.47260483600257</v>
          </cell>
          <cell r="DV249">
            <v>-93.805495299995528</v>
          </cell>
          <cell r="DW249">
            <v>-242.59312560000035</v>
          </cell>
          <cell r="DX249">
            <v>-227.10746450000079</v>
          </cell>
          <cell r="DY249">
            <v>-27.381443999998737</v>
          </cell>
          <cell r="DZ249">
            <v>-87.409026999997877</v>
          </cell>
          <cell r="EA249">
            <v>-130.5235990000001</v>
          </cell>
          <cell r="EB249">
            <v>-107.85316089999833</v>
          </cell>
          <cell r="EC249">
            <v>-250.79487559999689</v>
          </cell>
          <cell r="ED249">
            <v>-271.48761275000288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-494.83405160001712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-239.31521100000828</v>
          </cell>
          <cell r="DQ250">
            <v>-255.51884060000884</v>
          </cell>
          <cell r="DR250">
            <v>-3787.1369147999794</v>
          </cell>
          <cell r="DS250">
            <v>-569.43498239999462</v>
          </cell>
          <cell r="DT250">
            <v>-265.03931010000088</v>
          </cell>
          <cell r="DU250">
            <v>-724.01981489999889</v>
          </cell>
          <cell r="DV250">
            <v>-139.59157460001006</v>
          </cell>
          <cell r="DW250">
            <v>-309.19903020000129</v>
          </cell>
          <cell r="DX250">
            <v>-671.48807149999993</v>
          </cell>
          <cell r="DY250">
            <v>-62.07918570000038</v>
          </cell>
          <cell r="DZ250">
            <v>-119.69877300000007</v>
          </cell>
          <cell r="EA250">
            <v>-30.548205000002781</v>
          </cell>
          <cell r="EB250">
            <v>-73.280067200001213</v>
          </cell>
          <cell r="EC250">
            <v>-614.39766159999999</v>
          </cell>
          <cell r="ED250">
            <v>-208.36023859999841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102.08175750000009</v>
          </cell>
          <cell r="DS251">
            <v>0</v>
          </cell>
          <cell r="DT251">
            <v>0</v>
          </cell>
          <cell r="DU251">
            <v>4.7097000000067055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97.372057499993389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-52.859738999999536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-52.859738999999536</v>
          </cell>
          <cell r="DR252">
            <v>-2627.7469167999661</v>
          </cell>
          <cell r="DS252">
            <v>-180.01520899999741</v>
          </cell>
          <cell r="DT252">
            <v>-459.49835370000073</v>
          </cell>
          <cell r="DU252">
            <v>-590.67784189999657</v>
          </cell>
          <cell r="DV252">
            <v>-376.38616700000057</v>
          </cell>
          <cell r="DW252">
            <v>-229.09587850000025</v>
          </cell>
          <cell r="DX252">
            <v>-158.99503499999992</v>
          </cell>
          <cell r="DY252">
            <v>-36.731385999999475</v>
          </cell>
          <cell r="DZ252">
            <v>-89.269368000001123</v>
          </cell>
          <cell r="EA252">
            <v>-123.41610329999821</v>
          </cell>
          <cell r="EB252">
            <v>-320.6973739999994</v>
          </cell>
          <cell r="EC252">
            <v>-22.050413400000252</v>
          </cell>
          <cell r="ED252">
            <v>-40.913787000004959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-266.45217780000166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-38.122137399999701</v>
          </cell>
          <cell r="DP253">
            <v>-152.85382690000006</v>
          </cell>
          <cell r="DQ253">
            <v>-75.476213500001904</v>
          </cell>
          <cell r="DR253">
            <v>-575.31853658999898</v>
          </cell>
          <cell r="DS253">
            <v>-131.51585120000163</v>
          </cell>
          <cell r="DT253">
            <v>-85.089893999998822</v>
          </cell>
          <cell r="DU253">
            <v>61.378742999999304</v>
          </cell>
          <cell r="DV253">
            <v>-30.861570099999881</v>
          </cell>
          <cell r="DW253">
            <v>-118.88589900000079</v>
          </cell>
          <cell r="DX253">
            <v>-32.935701500000505</v>
          </cell>
          <cell r="DY253">
            <v>-61.685013000000254</v>
          </cell>
          <cell r="DZ253">
            <v>-25.859344499999679</v>
          </cell>
          <cell r="EA253">
            <v>-14.790350950000175</v>
          </cell>
          <cell r="EB253">
            <v>-27.438441000000239</v>
          </cell>
          <cell r="EC253">
            <v>-6.6830064999994647</v>
          </cell>
          <cell r="ED253">
            <v>-100.95220784000048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-35.781444899999769</v>
          </cell>
          <cell r="S254">
            <v>0</v>
          </cell>
          <cell r="T254">
            <v>0</v>
          </cell>
          <cell r="U254">
            <v>0</v>
          </cell>
          <cell r="V254">
            <v>-19.124692699999969</v>
          </cell>
          <cell r="W254">
            <v>-9.3992551999999705</v>
          </cell>
          <cell r="X254">
            <v>-7.2574970000000576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-94.225900403998821</v>
          </cell>
          <cell r="AF254">
            <v>-4.7059947700001885</v>
          </cell>
          <cell r="AG254">
            <v>-31.676705230000152</v>
          </cell>
          <cell r="AH254">
            <v>-13.271063300000151</v>
          </cell>
          <cell r="AI254">
            <v>-2.2128518000001804</v>
          </cell>
          <cell r="AJ254">
            <v>-16.990280799999937</v>
          </cell>
          <cell r="AK254">
            <v>-6.5990320000000793</v>
          </cell>
          <cell r="AL254">
            <v>-1.1663757040000746</v>
          </cell>
          <cell r="AM254">
            <v>1.3124694000000545</v>
          </cell>
          <cell r="AN254">
            <v>-6.2320039999999608</v>
          </cell>
          <cell r="AO254">
            <v>-5.9981895999999324</v>
          </cell>
          <cell r="AP254">
            <v>-6.6858726000000388</v>
          </cell>
          <cell r="AQ254">
            <v>0</v>
          </cell>
          <cell r="AR254">
            <v>-80.018009850002272</v>
          </cell>
          <cell r="AS254">
            <v>-0.44855976000008013</v>
          </cell>
          <cell r="AT254">
            <v>-11.433631500000047</v>
          </cell>
          <cell r="AU254">
            <v>-11.770809699999973</v>
          </cell>
          <cell r="AV254">
            <v>-4.1423680500001865</v>
          </cell>
          <cell r="AW254">
            <v>-13.421505860000025</v>
          </cell>
          <cell r="AX254">
            <v>-8.7314669800000502</v>
          </cell>
          <cell r="AY254">
            <v>0</v>
          </cell>
          <cell r="AZ254">
            <v>-5.071253200000001</v>
          </cell>
          <cell r="BA254">
            <v>-10.620066700000052</v>
          </cell>
          <cell r="BB254">
            <v>-8.5380311000001257</v>
          </cell>
          <cell r="BC254">
            <v>0</v>
          </cell>
          <cell r="BD254">
            <v>-5.840317000000141</v>
          </cell>
          <cell r="BE254">
            <v>-93.649352509997698</v>
          </cell>
          <cell r="BF254">
            <v>-5.4992887000000792</v>
          </cell>
          <cell r="BG254">
            <v>-0.96226030000002538</v>
          </cell>
          <cell r="BH254">
            <v>-5.1824589000000287</v>
          </cell>
          <cell r="BI254">
            <v>-19.021443399999953</v>
          </cell>
          <cell r="BJ254">
            <v>-9.8546425299998646</v>
          </cell>
          <cell r="BK254">
            <v>-3.0611714799999845</v>
          </cell>
          <cell r="BL254">
            <v>7.6026899999988018E-2</v>
          </cell>
          <cell r="BM254">
            <v>-14.166488899999877</v>
          </cell>
          <cell r="BN254">
            <v>-23.637935799999923</v>
          </cell>
          <cell r="BO254">
            <v>0</v>
          </cell>
          <cell r="BP254">
            <v>-12.339689399999997</v>
          </cell>
          <cell r="BQ254">
            <v>0</v>
          </cell>
          <cell r="BR254">
            <v>-105.58380808999937</v>
          </cell>
          <cell r="BS254">
            <v>-12.291681299999937</v>
          </cell>
          <cell r="BT254">
            <v>0</v>
          </cell>
          <cell r="BU254">
            <v>-2.2691283599999679</v>
          </cell>
          <cell r="BV254">
            <v>-15.117778499999986</v>
          </cell>
          <cell r="BW254">
            <v>-17.435058199999958</v>
          </cell>
          <cell r="BX254">
            <v>-4.3614140000001953</v>
          </cell>
          <cell r="BY254">
            <v>-6.1679033999998865</v>
          </cell>
          <cell r="BZ254">
            <v>-12.127606629999946</v>
          </cell>
          <cell r="CA254">
            <v>-14.602025600000161</v>
          </cell>
          <cell r="CB254">
            <v>0</v>
          </cell>
          <cell r="CC254">
            <v>-8.2198260999998638</v>
          </cell>
          <cell r="CD254">
            <v>-12.991386000000148</v>
          </cell>
          <cell r="CE254">
            <v>-104.86263475999658</v>
          </cell>
          <cell r="CF254">
            <v>-3.52367809999987</v>
          </cell>
          <cell r="CG254">
            <v>0</v>
          </cell>
          <cell r="CH254">
            <v>-3.6309347000001253</v>
          </cell>
          <cell r="CI254">
            <v>-1.2172411500000635</v>
          </cell>
          <cell r="CJ254">
            <v>-7.9970816000000013</v>
          </cell>
          <cell r="CK254">
            <v>-18.381518700000015</v>
          </cell>
          <cell r="CL254">
            <v>-11.500593750000007</v>
          </cell>
          <cell r="CM254">
            <v>-16.426536299999952</v>
          </cell>
          <cell r="CN254">
            <v>-14.326481240000021</v>
          </cell>
          <cell r="CO254">
            <v>-7.8573725200001263</v>
          </cell>
          <cell r="CP254">
            <v>-10.056524999999965</v>
          </cell>
          <cell r="CQ254">
            <v>-9.9446717000000717</v>
          </cell>
          <cell r="CR254">
            <v>-847.1565060200046</v>
          </cell>
          <cell r="CS254">
            <v>-0.87938802999997279</v>
          </cell>
          <cell r="CT254">
            <v>-6.6527157999998963</v>
          </cell>
          <cell r="CU254">
            <v>-13.507778800000096</v>
          </cell>
          <cell r="CV254">
            <v>-1.7887514999999894</v>
          </cell>
          <cell r="CW254">
            <v>-22.867672859999857</v>
          </cell>
          <cell r="CX254">
            <v>-16.181145100000094</v>
          </cell>
          <cell r="CY254">
            <v>5.7773322999998982</v>
          </cell>
          <cell r="CZ254">
            <v>0</v>
          </cell>
          <cell r="DA254">
            <v>-17.274175770000056</v>
          </cell>
          <cell r="DB254">
            <v>-240.21735739999986</v>
          </cell>
          <cell r="DC254">
            <v>-211.58856430000242</v>
          </cell>
          <cell r="DD254">
            <v>-321.97628875999999</v>
          </cell>
          <cell r="DE254">
            <v>-1339.8630264239764</v>
          </cell>
          <cell r="DF254">
            <v>-69.739781900001617</v>
          </cell>
          <cell r="DG254">
            <v>-190.34956305999913</v>
          </cell>
          <cell r="DH254">
            <v>-113.97673912999926</v>
          </cell>
          <cell r="DI254">
            <v>-121.20741070000076</v>
          </cell>
          <cell r="DJ254">
            <v>-212.99498241000038</v>
          </cell>
          <cell r="DK254">
            <v>-76.192374280003605</v>
          </cell>
          <cell r="DL254">
            <v>-46.605261274000441</v>
          </cell>
          <cell r="DM254">
            <v>-55.041891400001987</v>
          </cell>
          <cell r="DN254">
            <v>-110.18743019999692</v>
          </cell>
          <cell r="DO254">
            <v>-102.56383226999969</v>
          </cell>
          <cell r="DP254">
            <v>-131.16079429999718</v>
          </cell>
          <cell r="DQ254">
            <v>-109.84296550000226</v>
          </cell>
          <cell r="DR254">
            <v>-1283.2399696600187</v>
          </cell>
          <cell r="DS254">
            <v>-179.0036883000007</v>
          </cell>
          <cell r="DT254">
            <v>-84.489916500001527</v>
          </cell>
          <cell r="DU254">
            <v>-63.646718600000895</v>
          </cell>
          <cell r="DV254">
            <v>-151.91922010000053</v>
          </cell>
          <cell r="DW254">
            <v>-138.711738099998</v>
          </cell>
          <cell r="DX254">
            <v>-18.910108679998302</v>
          </cell>
          <cell r="DY254">
            <v>18.697215300001062</v>
          </cell>
          <cell r="DZ254">
            <v>-96.559195300000511</v>
          </cell>
          <cell r="EA254">
            <v>-138.42837039999858</v>
          </cell>
          <cell r="EB254">
            <v>-67.165629700000864</v>
          </cell>
          <cell r="EC254">
            <v>-222.28420668000035</v>
          </cell>
          <cell r="ED254">
            <v>-140.81839260000243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-21.760141700000531</v>
          </cell>
          <cell r="S255">
            <v>0</v>
          </cell>
          <cell r="T255">
            <v>0</v>
          </cell>
          <cell r="U255">
            <v>0</v>
          </cell>
          <cell r="V255">
            <v>-10.981256600000052</v>
          </cell>
          <cell r="W255">
            <v>-6.2003181000000041</v>
          </cell>
          <cell r="X255">
            <v>-4.5785670000000209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-70.850147160001143</v>
          </cell>
          <cell r="AF255">
            <v>-3.2102697299999363</v>
          </cell>
          <cell r="AG255">
            <v>-13.607142000000067</v>
          </cell>
          <cell r="AH255">
            <v>-11.037956300000019</v>
          </cell>
          <cell r="AI255">
            <v>-7.3174817999999959</v>
          </cell>
          <cell r="AJ255">
            <v>-13.631898059999912</v>
          </cell>
          <cell r="AK255">
            <v>-4.9165797000000566</v>
          </cell>
          <cell r="AL255">
            <v>-1.2182083000000148</v>
          </cell>
          <cell r="AM255">
            <v>-0.48574269999994613</v>
          </cell>
          <cell r="AN255">
            <v>-3.6230944999999792</v>
          </cell>
          <cell r="AO255">
            <v>-1.0577146699999957</v>
          </cell>
          <cell r="AP255">
            <v>-9.1173487000000932</v>
          </cell>
          <cell r="AQ255">
            <v>-1.6267106999998759</v>
          </cell>
          <cell r="AR255">
            <v>-56.775763480000023</v>
          </cell>
          <cell r="AS255">
            <v>-0.86267763000000741</v>
          </cell>
          <cell r="AT255">
            <v>-9.4663241999999173</v>
          </cell>
          <cell r="AU255">
            <v>-8.358285120000005</v>
          </cell>
          <cell r="AV255">
            <v>1.6015070999999352</v>
          </cell>
          <cell r="AW255">
            <v>-9.8261805600000116</v>
          </cell>
          <cell r="AX255">
            <v>-5.6725659699998232</v>
          </cell>
          <cell r="AY255">
            <v>0</v>
          </cell>
          <cell r="AZ255">
            <v>-3.1994790000001103</v>
          </cell>
          <cell r="BA255">
            <v>-7.9968727000000399</v>
          </cell>
          <cell r="BB255">
            <v>-5.8356980000000931</v>
          </cell>
          <cell r="BC255">
            <v>-1.7374459000000115</v>
          </cell>
          <cell r="BD255">
            <v>-5.4217415000000528</v>
          </cell>
          <cell r="BE255">
            <v>-61.1313941899989</v>
          </cell>
          <cell r="BF255">
            <v>-1.5227958699999817</v>
          </cell>
          <cell r="BG255">
            <v>3.6657715000000053</v>
          </cell>
          <cell r="BH255">
            <v>-1.6401895999999851</v>
          </cell>
          <cell r="BI255">
            <v>-17.135659399999895</v>
          </cell>
          <cell r="BJ255">
            <v>-5.9369332799999484</v>
          </cell>
          <cell r="BK255">
            <v>-2.3667258400000719</v>
          </cell>
          <cell r="BL255">
            <v>0.75847599999997328</v>
          </cell>
          <cell r="BM255">
            <v>-9.7043542999999772</v>
          </cell>
          <cell r="BN255">
            <v>-18.670958599999949</v>
          </cell>
          <cell r="BO255">
            <v>0</v>
          </cell>
          <cell r="BP255">
            <v>-8.5780248000000938</v>
          </cell>
          <cell r="BQ255">
            <v>0</v>
          </cell>
          <cell r="BR255">
            <v>-78.672153779996734</v>
          </cell>
          <cell r="BS255">
            <v>-8.0918640499999128</v>
          </cell>
          <cell r="BT255">
            <v>0</v>
          </cell>
          <cell r="BU255">
            <v>-1.2674638999999388</v>
          </cell>
          <cell r="BV255">
            <v>-10.13567369999987</v>
          </cell>
          <cell r="BW255">
            <v>-10.547351200000094</v>
          </cell>
          <cell r="BX255">
            <v>-2.0913292000000183</v>
          </cell>
          <cell r="BY255">
            <v>-7.4905397400000311</v>
          </cell>
          <cell r="BZ255">
            <v>-10.54900930000008</v>
          </cell>
          <cell r="CA255">
            <v>-11.179108499999984</v>
          </cell>
          <cell r="CB255">
            <v>0</v>
          </cell>
          <cell r="CC255">
            <v>-11.190314599999965</v>
          </cell>
          <cell r="CD255">
            <v>-6.1294995899997957</v>
          </cell>
          <cell r="CE255">
            <v>-73.402544640000997</v>
          </cell>
          <cell r="CF255">
            <v>0</v>
          </cell>
          <cell r="CG255">
            <v>0</v>
          </cell>
          <cell r="CH255">
            <v>-1.9477456000001894</v>
          </cell>
          <cell r="CI255">
            <v>-0.74509333999981209</v>
          </cell>
          <cell r="CJ255">
            <v>-5.9637359999999262</v>
          </cell>
          <cell r="CK255">
            <v>-19.629058399999849</v>
          </cell>
          <cell r="CL255">
            <v>-10.320939299999964</v>
          </cell>
          <cell r="CM255">
            <v>-13.473586139999952</v>
          </cell>
          <cell r="CN255">
            <v>-7.6755997600000683</v>
          </cell>
          <cell r="CO255">
            <v>-2.7472445000000789</v>
          </cell>
          <cell r="CP255">
            <v>-8.021641499999987</v>
          </cell>
          <cell r="CQ255">
            <v>-2.8779000999998061</v>
          </cell>
          <cell r="CR255">
            <v>-244.42670638000345</v>
          </cell>
          <cell r="CS255">
            <v>-2.8061158299999533</v>
          </cell>
          <cell r="CT255">
            <v>-6.0832105000001775</v>
          </cell>
          <cell r="CU255">
            <v>-5.6052487000001747</v>
          </cell>
          <cell r="CV255">
            <v>-0.7783627499998147</v>
          </cell>
          <cell r="CW255">
            <v>-22.562933749999956</v>
          </cell>
          <cell r="CX255">
            <v>-10.288303199999973</v>
          </cell>
          <cell r="CY255">
            <v>5.4396758000000318</v>
          </cell>
          <cell r="CZ255">
            <v>0</v>
          </cell>
          <cell r="DA255">
            <v>-16.563426400000026</v>
          </cell>
          <cell r="DB255">
            <v>-9.9683591000002707</v>
          </cell>
          <cell r="DC255">
            <v>-70.312225900000612</v>
          </cell>
          <cell r="DD255">
            <v>-104.89819605000002</v>
          </cell>
          <cell r="DE255">
            <v>-507.83185393999702</v>
          </cell>
          <cell r="DF255">
            <v>-10.830429430001004</v>
          </cell>
          <cell r="DG255">
            <v>-101.21884755000019</v>
          </cell>
          <cell r="DH255">
            <v>-16.105224880000605</v>
          </cell>
          <cell r="DI255">
            <v>-17.243540499999654</v>
          </cell>
          <cell r="DJ255">
            <v>-78.543264650000538</v>
          </cell>
          <cell r="DK255">
            <v>-63.424723569999514</v>
          </cell>
          <cell r="DL255">
            <v>-61.696525199999996</v>
          </cell>
          <cell r="DM255">
            <v>-32.328110599999945</v>
          </cell>
          <cell r="DN255">
            <v>-65.055201199999829</v>
          </cell>
          <cell r="DO255">
            <v>26.605219140000145</v>
          </cell>
          <cell r="DP255">
            <v>-10.156704500000842</v>
          </cell>
          <cell r="DQ255">
            <v>-77.834500999998909</v>
          </cell>
          <cell r="DR255">
            <v>-434.70647884999744</v>
          </cell>
          <cell r="DS255">
            <v>-77.095117499999105</v>
          </cell>
          <cell r="DT255">
            <v>-28.690710899999658</v>
          </cell>
          <cell r="DU255">
            <v>3.1163303000002998</v>
          </cell>
          <cell r="DV255">
            <v>-74.647316839999803</v>
          </cell>
          <cell r="DW255">
            <v>-51.493094479999399</v>
          </cell>
          <cell r="DX255">
            <v>-2.8744212700005392</v>
          </cell>
          <cell r="DY255">
            <v>-67.920965799999749</v>
          </cell>
          <cell r="DZ255">
            <v>-22.935434400000531</v>
          </cell>
          <cell r="EA255">
            <v>-43.757832560000224</v>
          </cell>
          <cell r="EB255">
            <v>-27.409761999999319</v>
          </cell>
          <cell r="EC255">
            <v>-27.748845699999038</v>
          </cell>
          <cell r="ED255">
            <v>-13.249307700000827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470.62761550007144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470.62761550007144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-382.91158856499533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-266.49464186499972</v>
          </cell>
          <cell r="DD257">
            <v>-116.41694669999561</v>
          </cell>
          <cell r="DE257">
            <v>-2285.7680641700135</v>
          </cell>
          <cell r="DF257">
            <v>-150.38892569000018</v>
          </cell>
          <cell r="DG257">
            <v>-205.54123980000077</v>
          </cell>
          <cell r="DH257">
            <v>-151.5244898000019</v>
          </cell>
          <cell r="DI257">
            <v>-90.721310499997344</v>
          </cell>
          <cell r="DJ257">
            <v>-173.53978419999839</v>
          </cell>
          <cell r="DK257">
            <v>-181.09128970000165</v>
          </cell>
          <cell r="DL257">
            <v>-118.66979840000204</v>
          </cell>
          <cell r="DM257">
            <v>-136.94378412000151</v>
          </cell>
          <cell r="DN257">
            <v>-174.30978526000035</v>
          </cell>
          <cell r="DO257">
            <v>-150.33093670000017</v>
          </cell>
          <cell r="DP257">
            <v>-466.39638159999959</v>
          </cell>
          <cell r="DQ257">
            <v>-286.31033839999873</v>
          </cell>
          <cell r="DR257">
            <v>-1544.2157698100054</v>
          </cell>
          <cell r="DS257">
            <v>-226.51204750000034</v>
          </cell>
          <cell r="DT257">
            <v>-96.845674999996845</v>
          </cell>
          <cell r="DU257">
            <v>-89.371887179997429</v>
          </cell>
          <cell r="DV257">
            <v>-95.251570000000356</v>
          </cell>
          <cell r="DW257">
            <v>-212.86120179999853</v>
          </cell>
          <cell r="DX257">
            <v>-130.88845940000101</v>
          </cell>
          <cell r="DY257">
            <v>32.140827199997148</v>
          </cell>
          <cell r="DZ257">
            <v>-72.353964999998425</v>
          </cell>
          <cell r="EA257">
            <v>-201.76723662999939</v>
          </cell>
          <cell r="EB257">
            <v>-46.242810499999905</v>
          </cell>
          <cell r="EC257">
            <v>-235.23076899999796</v>
          </cell>
          <cell r="ED257">
            <v>-169.03097500000149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318.97814319991448</v>
          </cell>
          <cell r="AF258">
            <v>0</v>
          </cell>
          <cell r="AG258">
            <v>0</v>
          </cell>
          <cell r="AH258">
            <v>0</v>
          </cell>
          <cell r="AI258">
            <v>70.884357999975464</v>
          </cell>
          <cell r="AJ258">
            <v>0</v>
          </cell>
          <cell r="AK258">
            <v>248.09378519993788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661.65641434979079</v>
          </cell>
          <cell r="AS258">
            <v>0</v>
          </cell>
          <cell r="AT258">
            <v>0</v>
          </cell>
          <cell r="AU258">
            <v>0</v>
          </cell>
          <cell r="AV258">
            <v>-36.759071300050039</v>
          </cell>
          <cell r="AW258">
            <v>367.58699999991893</v>
          </cell>
          <cell r="AX258">
            <v>0</v>
          </cell>
          <cell r="AY258">
            <v>0</v>
          </cell>
          <cell r="AZ258">
            <v>330.82848564992236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-159.40748137992409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36.759071300050053</v>
          </cell>
          <cell r="BK258">
            <v>24.385870100052557</v>
          </cell>
          <cell r="BL258">
            <v>0</v>
          </cell>
          <cell r="BM258">
            <v>-220.5524227800268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3461.3497872948356</v>
          </cell>
          <cell r="CF258">
            <v>0</v>
          </cell>
          <cell r="CG258">
            <v>0</v>
          </cell>
          <cell r="CH258">
            <v>156.87588464988767</v>
          </cell>
          <cell r="CI258">
            <v>385.34486184996058</v>
          </cell>
          <cell r="CJ258">
            <v>1015.74464669999</v>
          </cell>
          <cell r="CK258">
            <v>817.42000810003083</v>
          </cell>
          <cell r="CL258">
            <v>165.72010366503309</v>
          </cell>
          <cell r="CM258">
            <v>1155.5570749999292</v>
          </cell>
          <cell r="CN258">
            <v>-235.31279266999991</v>
          </cell>
          <cell r="CO258">
            <v>0</v>
          </cell>
          <cell r="CP258">
            <v>0</v>
          </cell>
          <cell r="CQ258">
            <v>0</v>
          </cell>
          <cell r="CR258">
            <v>801.48719730621087</v>
          </cell>
          <cell r="CS258">
            <v>0</v>
          </cell>
          <cell r="CT258">
            <v>0</v>
          </cell>
          <cell r="CU258">
            <v>238.40086374000384</v>
          </cell>
          <cell r="CV258">
            <v>-186.0359435999344</v>
          </cell>
          <cell r="CW258">
            <v>-110.44741967998561</v>
          </cell>
          <cell r="CX258">
            <v>778.41822240003603</v>
          </cell>
          <cell r="CY258">
            <v>-81.151040879980883</v>
          </cell>
          <cell r="CZ258">
            <v>81.151597800024774</v>
          </cell>
          <cell r="DA258">
            <v>81.151001099966379</v>
          </cell>
          <cell r="DB258">
            <v>-8.35739200265083E-5</v>
          </cell>
          <cell r="DC258">
            <v>0</v>
          </cell>
          <cell r="DD258">
            <v>0</v>
          </cell>
          <cell r="DE258">
            <v>-1.9995436190346494E-3</v>
          </cell>
          <cell r="DF258">
            <v>0</v>
          </cell>
          <cell r="DG258">
            <v>0</v>
          </cell>
          <cell r="DH258">
            <v>-4.7365904015032878E-4</v>
          </cell>
          <cell r="DI258">
            <v>-4.4422335114100223E-4</v>
          </cell>
          <cell r="DJ258">
            <v>-1.0630482567374269E-3</v>
          </cell>
          <cell r="DK258">
            <v>2.4698662007854866E-5</v>
          </cell>
          <cell r="DL258">
            <v>1.9409088456161239E-4</v>
          </cell>
          <cell r="DM258">
            <v>4.0800327012951998E-5</v>
          </cell>
          <cell r="DN258">
            <v>-1.1601635003685197E-4</v>
          </cell>
          <cell r="DO258">
            <v>-1.6218649455146308E-4</v>
          </cell>
          <cell r="DP258">
            <v>0</v>
          </cell>
          <cell r="DQ258">
            <v>0</v>
          </cell>
          <cell r="DR258">
            <v>-1.2435325718947454E-3</v>
          </cell>
          <cell r="DS258">
            <v>0</v>
          </cell>
          <cell r="DT258">
            <v>0</v>
          </cell>
          <cell r="DU258">
            <v>6.6850193021210369E-5</v>
          </cell>
          <cell r="DV258">
            <v>-2.8019141658891869E-4</v>
          </cell>
          <cell r="DW258">
            <v>-6.5368989020747614E-4</v>
          </cell>
          <cell r="DX258">
            <v>-3.7593055511934287E-4</v>
          </cell>
          <cell r="DY258">
            <v>1.4229951804516777E-4</v>
          </cell>
          <cell r="DZ258">
            <v>1.2232960603881377E-4</v>
          </cell>
          <cell r="EA258">
            <v>-4.0800184012950401E-5</v>
          </cell>
          <cell r="EB258">
            <v>-2.0399990306475607E-4</v>
          </cell>
          <cell r="EC258">
            <v>-2.0399940006463665E-5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-155.69017519999943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-103.69362720000026</v>
          </cell>
          <cell r="DD261">
            <v>-51.996547999999166</v>
          </cell>
          <cell r="DE261">
            <v>-613.25096268999914</v>
          </cell>
          <cell r="DF261">
            <v>-112.54154535999987</v>
          </cell>
          <cell r="DG261">
            <v>-15.886491499999465</v>
          </cell>
          <cell r="DH261">
            <v>-40.845071600000665</v>
          </cell>
          <cell r="DI261">
            <v>-24.564355200000136</v>
          </cell>
          <cell r="DJ261">
            <v>-37.56120275000012</v>
          </cell>
          <cell r="DK261">
            <v>-62.240649080000367</v>
          </cell>
          <cell r="DL261">
            <v>-6.8741829999999027</v>
          </cell>
          <cell r="DM261">
            <v>-12.33581409999988</v>
          </cell>
          <cell r="DN261">
            <v>-74.367216399999961</v>
          </cell>
          <cell r="DO261">
            <v>-65.404198899999756</v>
          </cell>
          <cell r="DP261">
            <v>-98.637673799999902</v>
          </cell>
          <cell r="DQ261">
            <v>-61.992560999999114</v>
          </cell>
          <cell r="DR261">
            <v>-447.6534422439945</v>
          </cell>
          <cell r="DS261">
            <v>-43.979189349998705</v>
          </cell>
          <cell r="DT261">
            <v>-17.378708000000188</v>
          </cell>
          <cell r="DU261">
            <v>-26.809479000000465</v>
          </cell>
          <cell r="DV261">
            <v>-7.2161424999994779</v>
          </cell>
          <cell r="DW261">
            <v>-63.71176480000031</v>
          </cell>
          <cell r="DX261">
            <v>-72.654520000000048</v>
          </cell>
          <cell r="DY261">
            <v>-8.6294760000000679</v>
          </cell>
          <cell r="DZ261">
            <v>-10.186885999999504</v>
          </cell>
          <cell r="EA261">
            <v>-40.904651593999915</v>
          </cell>
          <cell r="EB261">
            <v>-7.8264770000005228</v>
          </cell>
          <cell r="EC261">
            <v>-99.337768999999753</v>
          </cell>
          <cell r="ED261">
            <v>-49.018378999999186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-16.723411499988288</v>
          </cell>
          <cell r="S263">
            <v>0</v>
          </cell>
          <cell r="T263">
            <v>0</v>
          </cell>
          <cell r="U263">
            <v>0</v>
          </cell>
          <cell r="V263">
            <v>-5.317395499999293</v>
          </cell>
          <cell r="W263">
            <v>-3.2710159999996904</v>
          </cell>
          <cell r="X263">
            <v>-8.1350000000002183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-44.778606999992917</v>
          </cell>
          <cell r="AF263">
            <v>0</v>
          </cell>
          <cell r="AG263">
            <v>-33.372509999999238</v>
          </cell>
          <cell r="AH263">
            <v>-6.7642539999997098</v>
          </cell>
          <cell r="AI263">
            <v>0</v>
          </cell>
          <cell r="AJ263">
            <v>0</v>
          </cell>
          <cell r="AK263">
            <v>-6.094890000000305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1.4530469999999696</v>
          </cell>
          <cell r="AR263">
            <v>-29.687258500001917</v>
          </cell>
          <cell r="AS263">
            <v>0</v>
          </cell>
          <cell r="AT263">
            <v>-1.0138855000004696</v>
          </cell>
          <cell r="AU263">
            <v>-0.73773999999957596</v>
          </cell>
          <cell r="AV263">
            <v>0.30583699999988312</v>
          </cell>
          <cell r="AW263">
            <v>-1.3754830000007132</v>
          </cell>
          <cell r="AX263">
            <v>-5.9903210000002218</v>
          </cell>
          <cell r="AY263">
            <v>0</v>
          </cell>
          <cell r="AZ263">
            <v>-0.16805999999996857</v>
          </cell>
          <cell r="BA263">
            <v>-10.008369999999559</v>
          </cell>
          <cell r="BB263">
            <v>-4.4488719999999375</v>
          </cell>
          <cell r="BC263">
            <v>-4.8092960000003586</v>
          </cell>
          <cell r="BD263">
            <v>-1.4410680000000866</v>
          </cell>
          <cell r="BE263">
            <v>-60.255077499998151</v>
          </cell>
          <cell r="BF263">
            <v>-8.0479860000004919</v>
          </cell>
          <cell r="BG263">
            <v>-4.4193410000007134</v>
          </cell>
          <cell r="BH263">
            <v>0</v>
          </cell>
          <cell r="BI263">
            <v>-18.560749000000214</v>
          </cell>
          <cell r="BJ263">
            <v>0</v>
          </cell>
          <cell r="BK263">
            <v>-4.5324094999996305</v>
          </cell>
          <cell r="BL263">
            <v>0</v>
          </cell>
          <cell r="BM263">
            <v>-1.4426670000002559</v>
          </cell>
          <cell r="BN263">
            <v>-15.604825000000346</v>
          </cell>
          <cell r="BO263">
            <v>0</v>
          </cell>
          <cell r="BP263">
            <v>-7.6471000000001368</v>
          </cell>
          <cell r="BQ263">
            <v>0</v>
          </cell>
          <cell r="BR263">
            <v>-62.670908999993117</v>
          </cell>
          <cell r="BS263">
            <v>-4.5147989999995843</v>
          </cell>
          <cell r="BT263">
            <v>0</v>
          </cell>
          <cell r="BU263">
            <v>0</v>
          </cell>
          <cell r="BV263">
            <v>-22.015894000000117</v>
          </cell>
          <cell r="BW263">
            <v>-4.9530039999999644</v>
          </cell>
          <cell r="BX263">
            <v>0</v>
          </cell>
          <cell r="BY263">
            <v>-5.5487759999996342</v>
          </cell>
          <cell r="BZ263">
            <v>-4.4661240000004909</v>
          </cell>
          <cell r="CA263">
            <v>0</v>
          </cell>
          <cell r="CB263">
            <v>0</v>
          </cell>
          <cell r="CC263">
            <v>-11.29568399999971</v>
          </cell>
          <cell r="CD263">
            <v>-9.8766279999999824</v>
          </cell>
          <cell r="CE263">
            <v>-65.502599500003271</v>
          </cell>
          <cell r="CF263">
            <v>-7.53893700000026</v>
          </cell>
          <cell r="CG263">
            <v>0</v>
          </cell>
          <cell r="CH263">
            <v>3.515824999999495</v>
          </cell>
          <cell r="CI263">
            <v>0</v>
          </cell>
          <cell r="CJ263">
            <v>0</v>
          </cell>
          <cell r="CK263">
            <v>-16.589425000000119</v>
          </cell>
          <cell r="CL263">
            <v>-8.5569230000000971</v>
          </cell>
          <cell r="CM263">
            <v>-0.94786600000043109</v>
          </cell>
          <cell r="CN263">
            <v>-15.773898999999801</v>
          </cell>
          <cell r="CO263">
            <v>-7.4865040000004228</v>
          </cell>
          <cell r="CP263">
            <v>-8.461116999999831</v>
          </cell>
          <cell r="CQ263">
            <v>-3.6637534999999843</v>
          </cell>
          <cell r="CR263">
            <v>-187.35202375999506</v>
          </cell>
          <cell r="CS263">
            <v>0</v>
          </cell>
          <cell r="CT263">
            <v>-3.4879080000000613</v>
          </cell>
          <cell r="CU263">
            <v>2.8365720000001602</v>
          </cell>
          <cell r="CV263">
            <v>3.6424560000004931</v>
          </cell>
          <cell r="CW263">
            <v>-1.575778999999784</v>
          </cell>
          <cell r="CX263">
            <v>-10.138573000000179</v>
          </cell>
          <cell r="CY263">
            <v>3.4380580000006375</v>
          </cell>
          <cell r="CZ263">
            <v>0</v>
          </cell>
          <cell r="DA263">
            <v>-16.990586999999323</v>
          </cell>
          <cell r="DB263">
            <v>-50.547421999999642</v>
          </cell>
          <cell r="DC263">
            <v>-101.39947475999998</v>
          </cell>
          <cell r="DD263">
            <v>-13.129366000000118</v>
          </cell>
          <cell r="DE263">
            <v>-712.46085884999229</v>
          </cell>
          <cell r="DF263">
            <v>-72.97696950000136</v>
          </cell>
          <cell r="DG263">
            <v>-114.04042669999853</v>
          </cell>
          <cell r="DH263">
            <v>-73.403353800000332</v>
          </cell>
          <cell r="DI263">
            <v>-14.160727000000406</v>
          </cell>
          <cell r="DJ263">
            <v>-41.226845900000626</v>
          </cell>
          <cell r="DK263">
            <v>-59.662343699998928</v>
          </cell>
          <cell r="DL263">
            <v>0</v>
          </cell>
          <cell r="DM263">
            <v>-32.999391999999716</v>
          </cell>
          <cell r="DN263">
            <v>-29.182775299999776</v>
          </cell>
          <cell r="DO263">
            <v>-90.270878250000351</v>
          </cell>
          <cell r="DP263">
            <v>-120.66629619999821</v>
          </cell>
          <cell r="DQ263">
            <v>-63.870850499999506</v>
          </cell>
          <cell r="DR263">
            <v>-1073.759425839994</v>
          </cell>
          <cell r="DS263">
            <v>-206.59194179999849</v>
          </cell>
          <cell r="DT263">
            <v>-66.204288999999335</v>
          </cell>
          <cell r="DU263">
            <v>-71.050608300000022</v>
          </cell>
          <cell r="DV263">
            <v>-76.461577800000669</v>
          </cell>
          <cell r="DW263">
            <v>-93.836011399998824</v>
          </cell>
          <cell r="DX263">
            <v>-116.36931519999962</v>
          </cell>
          <cell r="DY263">
            <v>-3.5790099999994709</v>
          </cell>
          <cell r="DZ263">
            <v>-32.092805999998745</v>
          </cell>
          <cell r="EA263">
            <v>-78.671460999998999</v>
          </cell>
          <cell r="EB263">
            <v>2.5805179999988468</v>
          </cell>
          <cell r="EC263">
            <v>-209.54668034000042</v>
          </cell>
          <cell r="ED263">
            <v>-121.93624299999829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-846.05039839999517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22.44108050000068</v>
          </cell>
          <cell r="CZ264">
            <v>-95.46499699999913</v>
          </cell>
          <cell r="DA264">
            <v>-108.93206069999724</v>
          </cell>
          <cell r="DB264">
            <v>-130.25088180000239</v>
          </cell>
          <cell r="DC264">
            <v>-393.60002839999652</v>
          </cell>
          <cell r="DD264">
            <v>-140.24351099999694</v>
          </cell>
          <cell r="DE264">
            <v>-1557.0097794999601</v>
          </cell>
          <cell r="DF264">
            <v>-116.63040199999523</v>
          </cell>
          <cell r="DG264">
            <v>-107.17137900000307</v>
          </cell>
          <cell r="DH264">
            <v>-211.15818470000158</v>
          </cell>
          <cell r="DI264">
            <v>-102.49819500000012</v>
          </cell>
          <cell r="DJ264">
            <v>-174.47436259999813</v>
          </cell>
          <cell r="DK264">
            <v>-79.268681199999264</v>
          </cell>
          <cell r="DL264">
            <v>-89.876091000001907</v>
          </cell>
          <cell r="DM264">
            <v>-47.470964999996795</v>
          </cell>
          <cell r="DN264">
            <v>-89.811040600001434</v>
          </cell>
          <cell r="DO264">
            <v>-81.193320999998832</v>
          </cell>
          <cell r="DP264">
            <v>-272.3294911999983</v>
          </cell>
          <cell r="DQ264">
            <v>-185.12766620000184</v>
          </cell>
          <cell r="DR264">
            <v>-2040.3736645239987</v>
          </cell>
          <cell r="DS264">
            <v>-235.16076579999935</v>
          </cell>
          <cell r="DT264">
            <v>-148.42224700000224</v>
          </cell>
          <cell r="DU264">
            <v>-311.10336630000165</v>
          </cell>
          <cell r="DV264">
            <v>-134.64717670000027</v>
          </cell>
          <cell r="DW264">
            <v>-210.72854820000066</v>
          </cell>
          <cell r="DX264">
            <v>-314.9333166840006</v>
          </cell>
          <cell r="DY264">
            <v>-94.250228999997489</v>
          </cell>
          <cell r="DZ264">
            <v>-64.291441400000622</v>
          </cell>
          <cell r="EA264">
            <v>-57.477519140000368</v>
          </cell>
          <cell r="EB264">
            <v>38.766569399998843</v>
          </cell>
          <cell r="EC264">
            <v>-327.86545469999692</v>
          </cell>
          <cell r="ED264">
            <v>-180.26016900000104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-144.75336190000053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16.190415999999459</v>
          </cell>
          <cell r="CZ265">
            <v>-10.123877199999697</v>
          </cell>
          <cell r="DA265">
            <v>-35.952111999999943</v>
          </cell>
          <cell r="DB265">
            <v>-30.650305000000117</v>
          </cell>
          <cell r="DC265">
            <v>-82.100894700000026</v>
          </cell>
          <cell r="DD265">
            <v>-2.1165889999992942</v>
          </cell>
          <cell r="DE265">
            <v>-384.65008898500309</v>
          </cell>
          <cell r="DF265">
            <v>-26.83261930000026</v>
          </cell>
          <cell r="DG265">
            <v>-25.036503280000034</v>
          </cell>
          <cell r="DH265">
            <v>-47.402462099999866</v>
          </cell>
          <cell r="DI265">
            <v>-1.9593126999998276</v>
          </cell>
          <cell r="DJ265">
            <v>-59.071474700000181</v>
          </cell>
          <cell r="DK265">
            <v>-38.216861140000219</v>
          </cell>
          <cell r="DL265">
            <v>-16.486036500000409</v>
          </cell>
          <cell r="DM265">
            <v>0</v>
          </cell>
          <cell r="DN265">
            <v>-24.088941969999723</v>
          </cell>
          <cell r="DO265">
            <v>-20.387528000000202</v>
          </cell>
          <cell r="DP265">
            <v>-58.836796199999299</v>
          </cell>
          <cell r="DQ265">
            <v>-66.331553095000345</v>
          </cell>
          <cell r="DR265">
            <v>-526.44209337000211</v>
          </cell>
          <cell r="DS265">
            <v>-68.620833699998911</v>
          </cell>
          <cell r="DT265">
            <v>-10.597513600000639</v>
          </cell>
          <cell r="DU265">
            <v>-60.935274370000116</v>
          </cell>
          <cell r="DV265">
            <v>-20.029676000000109</v>
          </cell>
          <cell r="DW265">
            <v>-55.365708500000437</v>
          </cell>
          <cell r="DX265">
            <v>-84.660294999999678</v>
          </cell>
          <cell r="DY265">
            <v>-12.793415999999979</v>
          </cell>
          <cell r="DZ265">
            <v>-17.916162999999869</v>
          </cell>
          <cell r="EA265">
            <v>-18.579651300000023</v>
          </cell>
          <cell r="EB265">
            <v>-10.77756700000009</v>
          </cell>
          <cell r="EC265">
            <v>-122.08157340000071</v>
          </cell>
          <cell r="ED265">
            <v>-44.084421499999735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9">
          <cell r="A269" t="str">
            <v>Total Other Generation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-74.264998099988588</v>
          </cell>
          <cell r="S269">
            <v>0</v>
          </cell>
          <cell r="T269">
            <v>0</v>
          </cell>
          <cell r="U269">
            <v>0</v>
          </cell>
          <cell r="V269">
            <v>-35.423344799999313</v>
          </cell>
          <cell r="W269">
            <v>-18.870589299999665</v>
          </cell>
          <cell r="X269">
            <v>-19.971064000000297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109.1234886359216</v>
          </cell>
          <cell r="AF269">
            <v>-7.9162645000001248</v>
          </cell>
          <cell r="AG269">
            <v>-78.656357229999458</v>
          </cell>
          <cell r="AH269">
            <v>-31.073273599999879</v>
          </cell>
          <cell r="AI269">
            <v>61.354024399975287</v>
          </cell>
          <cell r="AJ269">
            <v>-30.622178859999849</v>
          </cell>
          <cell r="AK269">
            <v>230.48328349993744</v>
          </cell>
          <cell r="AL269">
            <v>-2.3845840040000894</v>
          </cell>
          <cell r="AM269">
            <v>0.82672670000010839</v>
          </cell>
          <cell r="AN269">
            <v>-9.85509849999994</v>
          </cell>
          <cell r="AO269">
            <v>-7.0559042699999281</v>
          </cell>
          <cell r="AP269">
            <v>-15.803221300000132</v>
          </cell>
          <cell r="AQ269">
            <v>-0.17366369999990638</v>
          </cell>
          <cell r="AR269">
            <v>495.17538251978658</v>
          </cell>
          <cell r="AS269">
            <v>-1.3112373900000875</v>
          </cell>
          <cell r="AT269">
            <v>-21.913841200000434</v>
          </cell>
          <cell r="AU269">
            <v>-20.866834819999553</v>
          </cell>
          <cell r="AV269">
            <v>-38.994095250050407</v>
          </cell>
          <cell r="AW269">
            <v>342.96383057991818</v>
          </cell>
          <cell r="AX269">
            <v>-20.394353950000095</v>
          </cell>
          <cell r="AY269">
            <v>0</v>
          </cell>
          <cell r="AZ269">
            <v>322.38969344992228</v>
          </cell>
          <cell r="BA269">
            <v>-28.625309399999651</v>
          </cell>
          <cell r="BB269">
            <v>-18.822601100000156</v>
          </cell>
          <cell r="BC269">
            <v>-6.5467419000003702</v>
          </cell>
          <cell r="BD269">
            <v>-12.70312650000028</v>
          </cell>
          <cell r="BE269">
            <v>-374.44330557991884</v>
          </cell>
          <cell r="BF269">
            <v>-15.070070570000553</v>
          </cell>
          <cell r="BG269">
            <v>-1.7158298000007335</v>
          </cell>
          <cell r="BH269">
            <v>-6.8226485000000139</v>
          </cell>
          <cell r="BI269">
            <v>-54.717851800000062</v>
          </cell>
          <cell r="BJ269">
            <v>20.96749549005024</v>
          </cell>
          <cell r="BK269">
            <v>14.42556328005287</v>
          </cell>
          <cell r="BL269">
            <v>0.8345028999999613</v>
          </cell>
          <cell r="BM269">
            <v>-245.86593298002691</v>
          </cell>
          <cell r="BN269">
            <v>-57.913719400000218</v>
          </cell>
          <cell r="BO269">
            <v>0</v>
          </cell>
          <cell r="BP269">
            <v>-28.564814200000228</v>
          </cell>
          <cell r="BQ269">
            <v>0</v>
          </cell>
          <cell r="BR269">
            <v>-246.92687086998922</v>
          </cell>
          <cell r="BS269">
            <v>-24.898344349999434</v>
          </cell>
          <cell r="BT269">
            <v>0</v>
          </cell>
          <cell r="BU269">
            <v>-3.5365922599999067</v>
          </cell>
          <cell r="BV269">
            <v>-47.269346199999973</v>
          </cell>
          <cell r="BW269">
            <v>-32.935413400000016</v>
          </cell>
          <cell r="BX269">
            <v>-6.4527432000002136</v>
          </cell>
          <cell r="BY269">
            <v>-19.207219139999552</v>
          </cell>
          <cell r="BZ269">
            <v>-27.142739930000516</v>
          </cell>
          <cell r="CA269">
            <v>-25.781134100000145</v>
          </cell>
          <cell r="CB269">
            <v>0</v>
          </cell>
          <cell r="CC269">
            <v>-30.705824699999539</v>
          </cell>
          <cell r="CD269">
            <v>-28.997513589999926</v>
          </cell>
          <cell r="CE269">
            <v>3688.2096238949061</v>
          </cell>
          <cell r="CF269">
            <v>-11.06261510000013</v>
          </cell>
          <cell r="CG269">
            <v>0</v>
          </cell>
          <cell r="CH269">
            <v>154.81302934988685</v>
          </cell>
          <cell r="CI269">
            <v>383.3825273599607</v>
          </cell>
          <cell r="CJ269">
            <v>1001.78382909999</v>
          </cell>
          <cell r="CK269">
            <v>1233.4476215001023</v>
          </cell>
          <cell r="CL269">
            <v>135.34164761503303</v>
          </cell>
          <cell r="CM269">
            <v>1124.7090865599289</v>
          </cell>
          <cell r="CN269">
            <v>-273.0887726699998</v>
          </cell>
          <cell r="CO269">
            <v>-18.091121020000628</v>
          </cell>
          <cell r="CP269">
            <v>-26.539283499999783</v>
          </cell>
          <cell r="CQ269">
            <v>-16.486325299999862</v>
          </cell>
          <cell r="CR269">
            <v>-2006.8535629187827</v>
          </cell>
          <cell r="CS269">
            <v>-3.6855038599999261</v>
          </cell>
          <cell r="CT269">
            <v>-16.223834300000135</v>
          </cell>
          <cell r="CU269">
            <v>222.12440824000373</v>
          </cell>
          <cell r="CV269">
            <v>-184.96060184993371</v>
          </cell>
          <cell r="CW269">
            <v>-157.45380528998521</v>
          </cell>
          <cell r="CX269">
            <v>741.81020110003578</v>
          </cell>
          <cell r="CY269">
            <v>-27.864478279980176</v>
          </cell>
          <cell r="CZ269">
            <v>-24.437276399974053</v>
          </cell>
          <cell r="DA269">
            <v>-114.56136077003021</v>
          </cell>
          <cell r="DB269">
            <v>-461.63440887392233</v>
          </cell>
          <cell r="DC269">
            <v>-1229.1894571249995</v>
          </cell>
          <cell r="DD269">
            <v>-750.77744550999114</v>
          </cell>
          <cell r="DE269">
            <v>-9373.8832020025839</v>
          </cell>
          <cell r="DF269">
            <v>-559.94067317999952</v>
          </cell>
          <cell r="DG269">
            <v>-759.24445089000119</v>
          </cell>
          <cell r="DH269">
            <v>-654.41599966904437</v>
          </cell>
          <cell r="DI269">
            <v>-372.35529582334937</v>
          </cell>
          <cell r="DJ269">
            <v>-777.41298025825517</v>
          </cell>
          <cell r="DK269">
            <v>-560.0968979713416</v>
          </cell>
          <cell r="DL269">
            <v>-340.20770128312017</v>
          </cell>
          <cell r="DM269">
            <v>-317.11991641967279</v>
          </cell>
          <cell r="DN269">
            <v>-567.00250694634803</v>
          </cell>
          <cell r="DO269">
            <v>-521.66777556649311</v>
          </cell>
          <cell r="DP269">
            <v>-2222.0996442000032</v>
          </cell>
          <cell r="DQ269">
            <v>-1722.319359795014</v>
          </cell>
          <cell r="DR269">
            <v>-23563.505631266511</v>
          </cell>
          <cell r="DS269">
            <v>-2752.4010383500013</v>
          </cell>
          <cell r="DT269">
            <v>-2436.7850354299981</v>
          </cell>
          <cell r="DU269">
            <v>-3042.5940794657959</v>
          </cell>
          <cell r="DV269">
            <v>-1975.3889331314253</v>
          </cell>
          <cell r="DW269">
            <v>-2169.2422015698858</v>
          </cell>
          <cell r="DX269">
            <v>-2210.0486016645527</v>
          </cell>
          <cell r="DY269">
            <v>-752.6888229004835</v>
          </cell>
          <cell r="DZ269">
            <v>-862.77188827039686</v>
          </cell>
          <cell r="EA269">
            <v>-1548.4991092741859</v>
          </cell>
          <cell r="EB269">
            <v>-1209.2654109999062</v>
          </cell>
          <cell r="EC269">
            <v>-2666.4226132199192</v>
          </cell>
          <cell r="ED269">
            <v>-1937.3978969900068</v>
          </cell>
        </row>
        <row r="271">
          <cell r="A271" t="str">
            <v>IRP Resources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-89640</v>
          </cell>
          <cell r="S276">
            <v>-89640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-19104.18560000509</v>
          </cell>
          <cell r="BF280">
            <v>39.681900000199676</v>
          </cell>
          <cell r="BG280">
            <v>402.83979999972507</v>
          </cell>
          <cell r="BH280">
            <v>-51.660600000061095</v>
          </cell>
          <cell r="BI280">
            <v>-782.28289999999106</v>
          </cell>
          <cell r="BJ280">
            <v>-416.59909999999218</v>
          </cell>
          <cell r="BK280">
            <v>-2789.4570999999996</v>
          </cell>
          <cell r="BL280">
            <v>-3506.4813999999315</v>
          </cell>
          <cell r="BM280">
            <v>-7901.8840000000782</v>
          </cell>
          <cell r="BN280">
            <v>-4232.5739000001922</v>
          </cell>
          <cell r="BO280">
            <v>-520.33860000036657</v>
          </cell>
          <cell r="BP280">
            <v>313.90130000002682</v>
          </cell>
          <cell r="BQ280">
            <v>340.66899999976158</v>
          </cell>
          <cell r="BR280">
            <v>-23173.052499998361</v>
          </cell>
          <cell r="BS280">
            <v>227.49960000021383</v>
          </cell>
          <cell r="BT280">
            <v>-102.00250000040978</v>
          </cell>
          <cell r="BU280">
            <v>138.69359999988228</v>
          </cell>
          <cell r="BV280">
            <v>-1494.5398999997415</v>
          </cell>
          <cell r="BW280">
            <v>-641.96490000002086</v>
          </cell>
          <cell r="BX280">
            <v>-1554.4838999998756</v>
          </cell>
          <cell r="BY280">
            <v>-5691.9728999999352</v>
          </cell>
          <cell r="BZ280">
            <v>-10294.579399999697</v>
          </cell>
          <cell r="CA280">
            <v>-4033.4816999998875</v>
          </cell>
          <cell r="CB280">
            <v>-374.21319999964908</v>
          </cell>
          <cell r="CC280">
            <v>287.73599999956787</v>
          </cell>
          <cell r="CD280">
            <v>360.25670000026003</v>
          </cell>
          <cell r="CE280">
            <v>-33756.392899997532</v>
          </cell>
          <cell r="CF280">
            <v>782.65780000016093</v>
          </cell>
          <cell r="CG280">
            <v>471.47779999999329</v>
          </cell>
          <cell r="CH280">
            <v>-366.11489999992773</v>
          </cell>
          <cell r="CI280">
            <v>-824.76589999999851</v>
          </cell>
          <cell r="CJ280">
            <v>-75.179799999576062</v>
          </cell>
          <cell r="CK280">
            <v>-7299.1629999997094</v>
          </cell>
          <cell r="CL280">
            <v>-9340.0892000002787</v>
          </cell>
          <cell r="CM280">
            <v>-12110.787500000093</v>
          </cell>
          <cell r="CN280">
            <v>-4358.6953999996185</v>
          </cell>
          <cell r="CO280">
            <v>-2567.3078999998979</v>
          </cell>
          <cell r="CP280">
            <v>2250.7941999998875</v>
          </cell>
          <cell r="CQ280">
            <v>-319.21910000033677</v>
          </cell>
          <cell r="CR280">
            <v>-55947.942300006747</v>
          </cell>
          <cell r="CS280">
            <v>-90.442400000058115</v>
          </cell>
          <cell r="CT280">
            <v>-943.87220000009984</v>
          </cell>
          <cell r="CU280">
            <v>-139.42549999989569</v>
          </cell>
          <cell r="CV280">
            <v>351.72679999982938</v>
          </cell>
          <cell r="CW280">
            <v>-2314.3098999997601</v>
          </cell>
          <cell r="CX280">
            <v>-7663.7936999998055</v>
          </cell>
          <cell r="CY280">
            <v>-12570.658099999651</v>
          </cell>
          <cell r="CZ280">
            <v>-21753.503500000108</v>
          </cell>
          <cell r="DA280">
            <v>-6128.6280000000261</v>
          </cell>
          <cell r="DB280">
            <v>-1006.9125999999233</v>
          </cell>
          <cell r="DC280">
            <v>-1642.4956000000238</v>
          </cell>
          <cell r="DD280">
            <v>-2045.6276000002399</v>
          </cell>
          <cell r="DE280">
            <v>-7318.3307000100613</v>
          </cell>
          <cell r="DF280">
            <v>856.20640000002459</v>
          </cell>
          <cell r="DG280">
            <v>2081.3921999996528</v>
          </cell>
          <cell r="DH280">
            <v>-38.857599999988452</v>
          </cell>
          <cell r="DI280">
            <v>76.616699999663979</v>
          </cell>
          <cell r="DJ280">
            <v>-1026.2959000002593</v>
          </cell>
          <cell r="DK280">
            <v>-888.17809999966994</v>
          </cell>
          <cell r="DL280">
            <v>-3141.3505000001751</v>
          </cell>
          <cell r="DM280">
            <v>-647.16699999989942</v>
          </cell>
          <cell r="DN280">
            <v>-1559.6132999998517</v>
          </cell>
          <cell r="DO280">
            <v>-4942.0885999999009</v>
          </cell>
          <cell r="DP280">
            <v>1391.1057000001892</v>
          </cell>
          <cell r="DQ280">
            <v>519.899299999699</v>
          </cell>
          <cell r="DR280">
            <v>-15316.922099992633</v>
          </cell>
          <cell r="DS280">
            <v>-145.31779999984428</v>
          </cell>
          <cell r="DT280">
            <v>799.82090000016615</v>
          </cell>
          <cell r="DU280">
            <v>430.92280000005849</v>
          </cell>
          <cell r="DV280">
            <v>-97.5</v>
          </cell>
          <cell r="DW280">
            <v>-1308.3143000002019</v>
          </cell>
          <cell r="DX280">
            <v>-2443.0265999999829</v>
          </cell>
          <cell r="DY280">
            <v>-7549.0829999996349</v>
          </cell>
          <cell r="DZ280">
            <v>-4790.0213000001386</v>
          </cell>
          <cell r="EA280">
            <v>-313.80659999977797</v>
          </cell>
          <cell r="EB280">
            <v>-880.56749999988824</v>
          </cell>
          <cell r="EC280">
            <v>640.28560000006109</v>
          </cell>
          <cell r="ED280">
            <v>339.68569999979809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-24593.66479999572</v>
          </cell>
          <cell r="DF281">
            <v>-1989.5012999996543</v>
          </cell>
          <cell r="DG281">
            <v>455.22930000023916</v>
          </cell>
          <cell r="DH281">
            <v>-336.34609999973327</v>
          </cell>
          <cell r="DI281">
            <v>29.637400000356138</v>
          </cell>
          <cell r="DJ281">
            <v>-524.52890000026673</v>
          </cell>
          <cell r="DK281">
            <v>-2170.6245999997482</v>
          </cell>
          <cell r="DL281">
            <v>-2982.2334000002593</v>
          </cell>
          <cell r="DM281">
            <v>-9589.9103000001051</v>
          </cell>
          <cell r="DN281">
            <v>-4028.3803999996744</v>
          </cell>
          <cell r="DO281">
            <v>-4084.0074000000022</v>
          </cell>
          <cell r="DP281">
            <v>280.68739999970421</v>
          </cell>
          <cell r="DQ281">
            <v>346.31349999969825</v>
          </cell>
          <cell r="DR281">
            <v>-28112.209999993443</v>
          </cell>
          <cell r="DS281">
            <v>806.87859999993816</v>
          </cell>
          <cell r="DT281">
            <v>-508.46609999984503</v>
          </cell>
          <cell r="DU281">
            <v>1025.7343999999575</v>
          </cell>
          <cell r="DV281">
            <v>-2752.784200000111</v>
          </cell>
          <cell r="DW281">
            <v>-1274.1025000000373</v>
          </cell>
          <cell r="DX281">
            <v>-3728.4373000003397</v>
          </cell>
          <cell r="DY281">
            <v>-11731.210699999705</v>
          </cell>
          <cell r="DZ281">
            <v>-8261.9120999998413</v>
          </cell>
          <cell r="EA281">
            <v>-1989.7687999997288</v>
          </cell>
          <cell r="EB281">
            <v>-1515.8259000000544</v>
          </cell>
          <cell r="EC281">
            <v>241.00380000006407</v>
          </cell>
          <cell r="ED281">
            <v>1576.68079999974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-19935.652800001204</v>
          </cell>
          <cell r="DF282">
            <v>-965.70129999984056</v>
          </cell>
          <cell r="DG282">
            <v>811.18889999995008</v>
          </cell>
          <cell r="DH282">
            <v>-506.99310000007972</v>
          </cell>
          <cell r="DI282">
            <v>-80.015600000042468</v>
          </cell>
          <cell r="DJ282">
            <v>-1145.064600000158</v>
          </cell>
          <cell r="DK282">
            <v>-3251.0979999997653</v>
          </cell>
          <cell r="DL282">
            <v>-1968.2635999997146</v>
          </cell>
          <cell r="DM282">
            <v>-5630.0422000000253</v>
          </cell>
          <cell r="DN282">
            <v>-2702.2935999999754</v>
          </cell>
          <cell r="DO282">
            <v>-3727.554199999664</v>
          </cell>
          <cell r="DP282">
            <v>-1445.7928999997675</v>
          </cell>
          <cell r="DQ282">
            <v>675.97740000020713</v>
          </cell>
          <cell r="DR282">
            <v>-34439.75719999522</v>
          </cell>
          <cell r="DS282">
            <v>-245.98439999995753</v>
          </cell>
          <cell r="DT282">
            <v>-858.95230000000447</v>
          </cell>
          <cell r="DU282">
            <v>719.55890000006184</v>
          </cell>
          <cell r="DV282">
            <v>-2914.720600000117</v>
          </cell>
          <cell r="DW282">
            <v>-1078.9042000002228</v>
          </cell>
          <cell r="DX282">
            <v>-2958.7103999997489</v>
          </cell>
          <cell r="DY282">
            <v>-5084.2509999996983</v>
          </cell>
          <cell r="DZ282">
            <v>-9878.6288000000641</v>
          </cell>
          <cell r="EA282">
            <v>-5355.2225999999791</v>
          </cell>
          <cell r="EB282">
            <v>-5346.1532000000589</v>
          </cell>
          <cell r="EC282">
            <v>-858.70260000042617</v>
          </cell>
          <cell r="ED282">
            <v>-579.08600000012666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-4.4988404133280202E-2</v>
          </cell>
          <cell r="BS288">
            <v>5.891970121870288E-4</v>
          </cell>
          <cell r="BT288">
            <v>-3.9894200802662871E-3</v>
          </cell>
          <cell r="BU288">
            <v>-7.1864333622810583E-3</v>
          </cell>
          <cell r="BV288">
            <v>-4.5985784014596631E-3</v>
          </cell>
          <cell r="BW288">
            <v>-1.3528842731294233E-2</v>
          </cell>
          <cell r="BX288">
            <v>-1.9850743456300557E-3</v>
          </cell>
          <cell r="BY288">
            <v>-1.3422077064260685E-3</v>
          </cell>
          <cell r="BZ288">
            <v>-2.6525512248420091E-3</v>
          </cell>
          <cell r="CA288">
            <v>-2.9703169709428823E-3</v>
          </cell>
          <cell r="CB288">
            <v>-1.5466493804909276E-3</v>
          </cell>
          <cell r="CC288">
            <v>-4.9451191645696613E-3</v>
          </cell>
          <cell r="CD288">
            <v>-8.3240777726421855E-4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2491.5000897261771</v>
          </cell>
          <cell r="S290">
            <v>0</v>
          </cell>
          <cell r="T290">
            <v>0</v>
          </cell>
          <cell r="U290">
            <v>2491.5000897261766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50743.42018017685</v>
          </cell>
          <cell r="AF290">
            <v>281.76083760836855</v>
          </cell>
          <cell r="AG290">
            <v>3502.6559876837928</v>
          </cell>
          <cell r="AH290">
            <v>5008.529210799752</v>
          </cell>
          <cell r="AI290">
            <v>10281.772199441184</v>
          </cell>
          <cell r="AJ290">
            <v>6642.1543397744244</v>
          </cell>
          <cell r="AK290">
            <v>7261.1769977098156</v>
          </cell>
          <cell r="AL290">
            <v>0</v>
          </cell>
          <cell r="AM290">
            <v>1502.3902621999441</v>
          </cell>
          <cell r="AN290">
            <v>3297.0141861236189</v>
          </cell>
          <cell r="AO290">
            <v>5922.8513900199032</v>
          </cell>
          <cell r="AP290">
            <v>3395.8520900120784</v>
          </cell>
          <cell r="AQ290">
            <v>3647.262678804007</v>
          </cell>
          <cell r="AR290">
            <v>48188.808674802538</v>
          </cell>
          <cell r="AS290">
            <v>418.97637015139117</v>
          </cell>
          <cell r="AT290">
            <v>3814.340843592523</v>
          </cell>
          <cell r="AU290">
            <v>5396.8353629432386</v>
          </cell>
          <cell r="AV290">
            <v>10953.25982283146</v>
          </cell>
          <cell r="AW290">
            <v>5256.7323315916292</v>
          </cell>
          <cell r="AX290">
            <v>1854.8034842216002</v>
          </cell>
          <cell r="AY290">
            <v>1596.5288116614392</v>
          </cell>
          <cell r="AZ290">
            <v>1685.2930985294661</v>
          </cell>
          <cell r="BA290">
            <v>4300.7306147093914</v>
          </cell>
          <cell r="BB290">
            <v>6243.7049570786767</v>
          </cell>
          <cell r="BC290">
            <v>4359.8204138653819</v>
          </cell>
          <cell r="BD290">
            <v>2307.7825636263879</v>
          </cell>
          <cell r="BE290">
            <v>54005.63021941646</v>
          </cell>
          <cell r="BF290">
            <v>1394.7365554659009</v>
          </cell>
          <cell r="BG290">
            <v>2415.7180626149748</v>
          </cell>
          <cell r="BH290">
            <v>8281.9887167747365</v>
          </cell>
          <cell r="BI290">
            <v>9272.567206898093</v>
          </cell>
          <cell r="BJ290">
            <v>5811.7419186686748</v>
          </cell>
          <cell r="BK290">
            <v>4165.7984121047339</v>
          </cell>
          <cell r="BL290">
            <v>3565.7850495494931</v>
          </cell>
          <cell r="BM290">
            <v>949.92063308997604</v>
          </cell>
          <cell r="BN290">
            <v>4008.2946804809035</v>
          </cell>
          <cell r="BO290">
            <v>8557.4048204598366</v>
          </cell>
          <cell r="BP290">
            <v>2652.1917018521417</v>
          </cell>
          <cell r="BQ290">
            <v>2929.4824614572208</v>
          </cell>
          <cell r="BR290">
            <v>50970.613616835559</v>
          </cell>
          <cell r="BS290">
            <v>2538.1759552514523</v>
          </cell>
          <cell r="BT290">
            <v>3149.4951296517429</v>
          </cell>
          <cell r="BU290">
            <v>8727.0805319590145</v>
          </cell>
          <cell r="BV290">
            <v>5392.64094808136</v>
          </cell>
          <cell r="BW290">
            <v>7845.6652245107834</v>
          </cell>
          <cell r="BX290">
            <v>4020.3363874874922</v>
          </cell>
          <cell r="BY290">
            <v>3022.6559095729608</v>
          </cell>
          <cell r="BZ290">
            <v>246.9814034171286</v>
          </cell>
          <cell r="CA290">
            <v>5379.2213647761091</v>
          </cell>
          <cell r="CB290">
            <v>6533.8035425994312</v>
          </cell>
          <cell r="CC290">
            <v>1775.3012016975918</v>
          </cell>
          <cell r="CD290">
            <v>2339.256017830754</v>
          </cell>
          <cell r="CE290">
            <v>31617.444228766602</v>
          </cell>
          <cell r="CF290">
            <v>572.37990076260394</v>
          </cell>
          <cell r="CG290">
            <v>706.82760060288217</v>
          </cell>
          <cell r="CH290">
            <v>4888.5987258373789</v>
          </cell>
          <cell r="CI290">
            <v>11382.290123886924</v>
          </cell>
          <cell r="CJ290">
            <v>6342.5393541038065</v>
          </cell>
          <cell r="CK290">
            <v>0</v>
          </cell>
          <cell r="CL290">
            <v>3104.7542949179915</v>
          </cell>
          <cell r="CM290">
            <v>0</v>
          </cell>
          <cell r="CN290">
            <v>1090.4018623916345</v>
          </cell>
          <cell r="CO290">
            <v>2420.3752995226823</v>
          </cell>
          <cell r="CP290">
            <v>1109.2770667406658</v>
          </cell>
          <cell r="CQ290">
            <v>0</v>
          </cell>
          <cell r="CR290">
            <v>21897.572130337125</v>
          </cell>
          <cell r="CS290">
            <v>0</v>
          </cell>
          <cell r="CT290">
            <v>995.30212439850766</v>
          </cell>
          <cell r="CU290">
            <v>5073.9053706602863</v>
          </cell>
          <cell r="CV290">
            <v>5813.2107890902262</v>
          </cell>
          <cell r="CW290">
            <v>7471.9479941900063</v>
          </cell>
          <cell r="CX290">
            <v>-158.21607715380378</v>
          </cell>
          <cell r="CY290">
            <v>0</v>
          </cell>
          <cell r="CZ290">
            <v>0</v>
          </cell>
          <cell r="DA290">
            <v>70.301562522305176</v>
          </cell>
          <cell r="DB290">
            <v>2631.1203666294896</v>
          </cell>
          <cell r="DC290">
            <v>0</v>
          </cell>
          <cell r="DD290">
            <v>0</v>
          </cell>
          <cell r="DE290">
            <v>8093.7453417873476</v>
          </cell>
          <cell r="DF290">
            <v>0</v>
          </cell>
          <cell r="DG290">
            <v>0</v>
          </cell>
          <cell r="DH290">
            <v>3052.8681707209762</v>
          </cell>
          <cell r="DI290">
            <v>667.91073059661721</v>
          </cell>
          <cell r="DJ290">
            <v>144.88476715440629</v>
          </cell>
          <cell r="DK290">
            <v>0</v>
          </cell>
          <cell r="DL290">
            <v>0</v>
          </cell>
          <cell r="DM290">
            <v>0</v>
          </cell>
          <cell r="DN290">
            <v>-30.33554961415939</v>
          </cell>
          <cell r="DO290">
            <v>4258.41722292958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252277.54516479792</v>
          </cell>
          <cell r="AF296">
            <v>1072.3348480009881</v>
          </cell>
          <cell r="AG296">
            <v>22317.804748799797</v>
          </cell>
          <cell r="AH296">
            <v>76380.454707198194</v>
          </cell>
          <cell r="AI296">
            <v>60403.343564801209</v>
          </cell>
          <cell r="AJ296">
            <v>16859.478015999804</v>
          </cell>
          <cell r="AK296">
            <v>17935.54022400023</v>
          </cell>
          <cell r="AL296">
            <v>0</v>
          </cell>
          <cell r="AM296">
            <v>-90.619904000757742</v>
          </cell>
          <cell r="AN296">
            <v>1965.8137599992756</v>
          </cell>
          <cell r="AO296">
            <v>41187.645030400716</v>
          </cell>
          <cell r="AP296">
            <v>12500.502118399192</v>
          </cell>
          <cell r="AQ296">
            <v>1745.2480511998292</v>
          </cell>
          <cell r="AR296">
            <v>237876.97267386504</v>
          </cell>
          <cell r="AS296">
            <v>1507.9761156001478</v>
          </cell>
          <cell r="AT296">
            <v>5817.6350024014973</v>
          </cell>
          <cell r="AU296">
            <v>79045.672627541702</v>
          </cell>
          <cell r="AV296">
            <v>61040.586072381644</v>
          </cell>
          <cell r="AW296">
            <v>20668.049107598374</v>
          </cell>
          <cell r="AX296">
            <v>21022.115240380313</v>
          </cell>
          <cell r="AY296">
            <v>0</v>
          </cell>
          <cell r="AZ296">
            <v>934.28144574012003</v>
          </cell>
          <cell r="BA296">
            <v>268.07088300046598</v>
          </cell>
          <cell r="BB296">
            <v>34666.668912980705</v>
          </cell>
          <cell r="BC296">
            <v>12692.349980239116</v>
          </cell>
          <cell r="BD296">
            <v>213.5672860002378</v>
          </cell>
          <cell r="BE296">
            <v>198837.70731622353</v>
          </cell>
          <cell r="BF296">
            <v>697.70987560099456</v>
          </cell>
          <cell r="BG296">
            <v>6005.255895200462</v>
          </cell>
          <cell r="BH296">
            <v>58096.227502221358</v>
          </cell>
          <cell r="BI296">
            <v>65729.744472581311</v>
          </cell>
          <cell r="BJ296">
            <v>19061.209233379457</v>
          </cell>
          <cell r="BK296">
            <v>4049.2310613998252</v>
          </cell>
          <cell r="BL296">
            <v>0</v>
          </cell>
          <cell r="BM296">
            <v>2416.0615772008387</v>
          </cell>
          <cell r="BN296">
            <v>18478.880163899667</v>
          </cell>
          <cell r="BO296">
            <v>18830.005038738251</v>
          </cell>
          <cell r="BP296">
            <v>2235.6092426017858</v>
          </cell>
          <cell r="BQ296">
            <v>3237.7732533998787</v>
          </cell>
          <cell r="BR296">
            <v>169526.42275790079</v>
          </cell>
          <cell r="BS296">
            <v>1177.1034500017413</v>
          </cell>
          <cell r="BT296">
            <v>2160.3594690007012</v>
          </cell>
          <cell r="BU296">
            <v>63856.295413198182</v>
          </cell>
          <cell r="BV296">
            <v>65929.665756500792</v>
          </cell>
          <cell r="BW296">
            <v>4915.8475229999312</v>
          </cell>
          <cell r="BX296">
            <v>8724.337210000318</v>
          </cell>
          <cell r="BY296">
            <v>534.7869979997713</v>
          </cell>
          <cell r="BZ296">
            <v>0</v>
          </cell>
          <cell r="CA296">
            <v>4502.4742160002315</v>
          </cell>
          <cell r="CB296">
            <v>12116.168691201368</v>
          </cell>
          <cell r="CC296">
            <v>2347.1180159982177</v>
          </cell>
          <cell r="CD296">
            <v>3262.2660149994772</v>
          </cell>
          <cell r="CE296">
            <v>82545.154198601726</v>
          </cell>
          <cell r="CF296">
            <v>507.67621000057443</v>
          </cell>
          <cell r="CG296">
            <v>0</v>
          </cell>
          <cell r="CH296">
            <v>28120.641679500579</v>
          </cell>
          <cell r="CI296">
            <v>36532.787263099221</v>
          </cell>
          <cell r="CJ296">
            <v>206.57961399990108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17294.484572002053</v>
          </cell>
          <cell r="CP296">
            <v>161.87903600153732</v>
          </cell>
          <cell r="CQ296">
            <v>-278.89417600209708</v>
          </cell>
          <cell r="CR296">
            <v>28730.787387557677</v>
          </cell>
          <cell r="CS296">
            <v>0</v>
          </cell>
          <cell r="CT296">
            <v>2022.3956103989949</v>
          </cell>
          <cell r="CU296">
            <v>12284.48836160003</v>
          </cell>
          <cell r="CV296">
            <v>11637.987133598515</v>
          </cell>
          <cell r="CW296">
            <v>1709.6635903588176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1076.2526916013048</v>
          </cell>
          <cell r="DC296">
            <v>0</v>
          </cell>
          <cell r="DD296">
            <v>0</v>
          </cell>
          <cell r="DE296">
            <v>15811.285365799544</v>
          </cell>
          <cell r="DF296">
            <v>0</v>
          </cell>
          <cell r="DG296">
            <v>0</v>
          </cell>
          <cell r="DH296">
            <v>9748.0916648009443</v>
          </cell>
          <cell r="DI296">
            <v>0</v>
          </cell>
          <cell r="DJ296">
            <v>476.40841299929525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5586.7852879993006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IRP19Solar_BC_UT_UTS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IRP19Solar_BDC_UT_UTS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2406.1700000001583</v>
          </cell>
          <cell r="AF304">
            <v>171.37000000002445</v>
          </cell>
          <cell r="AG304">
            <v>42.820000000006985</v>
          </cell>
          <cell r="AH304">
            <v>-64.21999999997206</v>
          </cell>
          <cell r="AI304">
            <v>306.99499999999534</v>
          </cell>
          <cell r="AJ304">
            <v>14.294999999998254</v>
          </cell>
          <cell r="AK304">
            <v>414.10499999999593</v>
          </cell>
          <cell r="AL304">
            <v>-214.20500000000175</v>
          </cell>
          <cell r="AM304">
            <v>371.28399999999965</v>
          </cell>
          <cell r="AN304">
            <v>435.53599999999278</v>
          </cell>
          <cell r="AO304">
            <v>685.42000000001281</v>
          </cell>
          <cell r="AP304">
            <v>249.88999999999942</v>
          </cell>
          <cell r="AQ304">
            <v>-7.1200000000244472</v>
          </cell>
          <cell r="AR304">
            <v>4209.5759999998845</v>
          </cell>
          <cell r="AS304">
            <v>77.850000000005821</v>
          </cell>
          <cell r="AT304">
            <v>99.095999999990454</v>
          </cell>
          <cell r="AU304">
            <v>-56.669999999983702</v>
          </cell>
          <cell r="AV304">
            <v>530.60400000000664</v>
          </cell>
          <cell r="AW304">
            <v>565.97999999999593</v>
          </cell>
          <cell r="AX304">
            <v>431.5460000000021</v>
          </cell>
          <cell r="AY304">
            <v>544.75999999999476</v>
          </cell>
          <cell r="AZ304">
            <v>113.25400000000081</v>
          </cell>
          <cell r="BA304">
            <v>580.14599999999336</v>
          </cell>
          <cell r="BB304">
            <v>466.92000000001281</v>
          </cell>
          <cell r="BC304">
            <v>757.00999999999476</v>
          </cell>
          <cell r="BD304">
            <v>99.079999999987194</v>
          </cell>
          <cell r="BE304">
            <v>2850.4849999998696</v>
          </cell>
          <cell r="BF304">
            <v>-98.809999999997672</v>
          </cell>
          <cell r="BG304">
            <v>35.264999999999418</v>
          </cell>
          <cell r="BH304">
            <v>423.30000000001746</v>
          </cell>
          <cell r="BI304">
            <v>409.25</v>
          </cell>
          <cell r="BJ304">
            <v>-35.264999999999418</v>
          </cell>
          <cell r="BK304">
            <v>515.0850000000064</v>
          </cell>
          <cell r="BL304">
            <v>395.13999999999942</v>
          </cell>
          <cell r="BM304">
            <v>381.02000000000407</v>
          </cell>
          <cell r="BN304">
            <v>359.88000000000466</v>
          </cell>
          <cell r="BO304">
            <v>437.44999999998254</v>
          </cell>
          <cell r="BP304">
            <v>49.360000000000582</v>
          </cell>
          <cell r="BQ304">
            <v>-21.190000000002328</v>
          </cell>
          <cell r="BR304">
            <v>2512.1589999999851</v>
          </cell>
          <cell r="BS304">
            <v>-105.5800000000163</v>
          </cell>
          <cell r="BT304">
            <v>281.53000000001339</v>
          </cell>
          <cell r="BU304">
            <v>14.050000000017462</v>
          </cell>
          <cell r="BV304">
            <v>316.64999999999418</v>
          </cell>
          <cell r="BW304">
            <v>225.19000000000233</v>
          </cell>
          <cell r="BX304">
            <v>190.0049999999901</v>
          </cell>
          <cell r="BY304">
            <v>436.2899999999936</v>
          </cell>
          <cell r="BZ304">
            <v>485.58000000000175</v>
          </cell>
          <cell r="CA304">
            <v>161.84499999998661</v>
          </cell>
          <cell r="CB304">
            <v>358.86999999999534</v>
          </cell>
          <cell r="CC304">
            <v>140.71899999999732</v>
          </cell>
          <cell r="CD304">
            <v>7.0100000000093132</v>
          </cell>
          <cell r="CE304">
            <v>3277.3950000002515</v>
          </cell>
          <cell r="CF304">
            <v>245.60000000000582</v>
          </cell>
          <cell r="CG304">
            <v>329.8640000000014</v>
          </cell>
          <cell r="CH304">
            <v>161.40000000000873</v>
          </cell>
          <cell r="CI304">
            <v>421.10000000000582</v>
          </cell>
          <cell r="CJ304">
            <v>84.209999999991851</v>
          </cell>
          <cell r="CK304">
            <v>364.94000000000233</v>
          </cell>
          <cell r="CL304">
            <v>231.59600000000501</v>
          </cell>
          <cell r="CM304">
            <v>505.29500000001281</v>
          </cell>
          <cell r="CN304">
            <v>168.43999999998778</v>
          </cell>
          <cell r="CO304">
            <v>540.42999999999302</v>
          </cell>
          <cell r="CP304">
            <v>168.43000000000757</v>
          </cell>
          <cell r="CQ304">
            <v>56.089999999996508</v>
          </cell>
          <cell r="CR304">
            <v>2428.8200000000652</v>
          </cell>
          <cell r="CS304">
            <v>336</v>
          </cell>
          <cell r="CT304">
            <v>209.98999999999069</v>
          </cell>
          <cell r="CU304">
            <v>314.97000000000116</v>
          </cell>
          <cell r="CV304">
            <v>7.0100000000093132</v>
          </cell>
          <cell r="CW304">
            <v>-196</v>
          </cell>
          <cell r="CX304">
            <v>349.96399999999267</v>
          </cell>
          <cell r="CY304">
            <v>49</v>
          </cell>
          <cell r="CZ304">
            <v>454.97000000000116</v>
          </cell>
          <cell r="DA304">
            <v>153.97999999999593</v>
          </cell>
          <cell r="DB304">
            <v>-7</v>
          </cell>
          <cell r="DC304">
            <v>440.97500000000582</v>
          </cell>
          <cell r="DD304">
            <v>314.96100000001024</v>
          </cell>
          <cell r="DE304">
            <v>10572.709999999963</v>
          </cell>
          <cell r="DF304">
            <v>638.76000000000931</v>
          </cell>
          <cell r="DG304">
            <v>770.89999999996508</v>
          </cell>
          <cell r="DH304">
            <v>1035.3800000000047</v>
          </cell>
          <cell r="DI304">
            <v>594.65999999997439</v>
          </cell>
          <cell r="DJ304">
            <v>770.98000000003958</v>
          </cell>
          <cell r="DK304">
            <v>1189.4099999999744</v>
          </cell>
          <cell r="DL304">
            <v>154.21999999997206</v>
          </cell>
          <cell r="DM304">
            <v>1321.5</v>
          </cell>
          <cell r="DN304">
            <v>616.70000000001164</v>
          </cell>
          <cell r="DO304">
            <v>1277.5699999999488</v>
          </cell>
          <cell r="DP304">
            <v>1409.7199999999721</v>
          </cell>
          <cell r="DQ304">
            <v>792.90999999997439</v>
          </cell>
          <cell r="DR304">
            <v>8662.1399999996647</v>
          </cell>
          <cell r="DS304">
            <v>837.63000000000466</v>
          </cell>
          <cell r="DT304">
            <v>440.80999999999767</v>
          </cell>
          <cell r="DU304">
            <v>639.25</v>
          </cell>
          <cell r="DV304">
            <v>418.84000000002561</v>
          </cell>
          <cell r="DW304">
            <v>793.36999999999534</v>
          </cell>
          <cell r="DX304">
            <v>440.8399999999674</v>
          </cell>
          <cell r="DY304">
            <v>352.6699999999837</v>
          </cell>
          <cell r="DZ304">
            <v>1146</v>
          </cell>
          <cell r="EA304">
            <v>1013.8800000000047</v>
          </cell>
          <cell r="EB304">
            <v>1366.5</v>
          </cell>
          <cell r="EC304">
            <v>573.19000000000233</v>
          </cell>
          <cell r="ED304">
            <v>639.15999999997439</v>
          </cell>
        </row>
        <row r="305">
          <cell r="C305" t="str">
            <v>IRP19Solar_BC_UT_UTN_CP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IRP19Solar_BDC_UT_UTN_CP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-88.299999999988358</v>
          </cell>
          <cell r="R306">
            <v>47.24599999981001</v>
          </cell>
          <cell r="S306">
            <v>-195.67999999999302</v>
          </cell>
          <cell r="T306">
            <v>-80.979999999981374</v>
          </cell>
          <cell r="U306">
            <v>-337.37000000002445</v>
          </cell>
          <cell r="V306">
            <v>-67.490000000019791</v>
          </cell>
          <cell r="W306">
            <v>-371.11000000001513</v>
          </cell>
          <cell r="X306">
            <v>877.16000000000349</v>
          </cell>
          <cell r="Y306">
            <v>-1282.0099999999948</v>
          </cell>
          <cell r="Z306">
            <v>1767.8660000000091</v>
          </cell>
          <cell r="AA306">
            <v>-74.220000000001164</v>
          </cell>
          <cell r="AB306">
            <v>-202.42000000001281</v>
          </cell>
          <cell r="AC306">
            <v>47.230000000010477</v>
          </cell>
          <cell r="AD306">
            <v>-33.729999999981374</v>
          </cell>
          <cell r="AE306">
            <v>8112.3699999996461</v>
          </cell>
          <cell r="AF306">
            <v>370.20000000001164</v>
          </cell>
          <cell r="AG306">
            <v>92.430000000051223</v>
          </cell>
          <cell r="AH306">
            <v>339.36999999999534</v>
          </cell>
          <cell r="AI306">
            <v>879.09000000002561</v>
          </cell>
          <cell r="AJ306">
            <v>1125.9000000000233</v>
          </cell>
          <cell r="AK306">
            <v>925.37999999997555</v>
          </cell>
          <cell r="AL306">
            <v>-277.60000000000582</v>
          </cell>
          <cell r="AM306">
            <v>1511.4499999999825</v>
          </cell>
          <cell r="AN306">
            <v>1372.6999999999825</v>
          </cell>
          <cell r="AO306">
            <v>1249.2000000000116</v>
          </cell>
          <cell r="AP306">
            <v>539.75</v>
          </cell>
          <cell r="AQ306">
            <v>-15.5</v>
          </cell>
          <cell r="AR306">
            <v>12409.639999999665</v>
          </cell>
          <cell r="AS306">
            <v>168.0800000000163</v>
          </cell>
          <cell r="AT306">
            <v>213.97999999998137</v>
          </cell>
          <cell r="AU306">
            <v>504.40000000002328</v>
          </cell>
          <cell r="AV306">
            <v>1176.7799999999988</v>
          </cell>
          <cell r="AW306">
            <v>2108.9599999999919</v>
          </cell>
          <cell r="AX306">
            <v>947.47999999998137</v>
          </cell>
          <cell r="AY306">
            <v>1528.25</v>
          </cell>
          <cell r="AZ306">
            <v>1054.6100000000151</v>
          </cell>
          <cell r="BA306">
            <v>1726.9500000000116</v>
          </cell>
          <cell r="BB306">
            <v>1130.8999999999651</v>
          </cell>
          <cell r="BC306">
            <v>1635.25</v>
          </cell>
          <cell r="BD306">
            <v>214</v>
          </cell>
          <cell r="BE306">
            <v>10669.659999999218</v>
          </cell>
          <cell r="BF306">
            <v>-213.36999999999534</v>
          </cell>
          <cell r="BG306">
            <v>76.159999999974389</v>
          </cell>
          <cell r="BH306">
            <v>1097.6000000000349</v>
          </cell>
          <cell r="BI306">
            <v>960.30999999999767</v>
          </cell>
          <cell r="BJ306">
            <v>1387.0999999999767</v>
          </cell>
          <cell r="BK306">
            <v>1691.8800000000047</v>
          </cell>
          <cell r="BL306">
            <v>945.01000000000931</v>
          </cell>
          <cell r="BM306">
            <v>1417.5299999999988</v>
          </cell>
          <cell r="BN306">
            <v>1905.179999999993</v>
          </cell>
          <cell r="BO306">
            <v>1341.4099999999744</v>
          </cell>
          <cell r="BP306">
            <v>106.6600000000326</v>
          </cell>
          <cell r="BQ306">
            <v>-45.810000000055879</v>
          </cell>
          <cell r="BR306">
            <v>7357.2999999998137</v>
          </cell>
          <cell r="BS306">
            <v>-227.96000000002095</v>
          </cell>
          <cell r="BT306">
            <v>608</v>
          </cell>
          <cell r="BU306">
            <v>288.82000000000698</v>
          </cell>
          <cell r="BV306">
            <v>486.39999999999418</v>
          </cell>
          <cell r="BW306">
            <v>623.25</v>
          </cell>
          <cell r="BX306">
            <v>1276.9699999999721</v>
          </cell>
          <cell r="BY306">
            <v>896.82999999998719</v>
          </cell>
          <cell r="BZ306">
            <v>1413.7300000000105</v>
          </cell>
          <cell r="CA306">
            <v>1018.429999999993</v>
          </cell>
          <cell r="CB306">
            <v>653.69000000000233</v>
          </cell>
          <cell r="CC306">
            <v>304</v>
          </cell>
          <cell r="CD306">
            <v>15.14000000001397</v>
          </cell>
          <cell r="CE306">
            <v>8065.1299999998882</v>
          </cell>
          <cell r="CF306">
            <v>530.52999999996973</v>
          </cell>
          <cell r="CG306">
            <v>712.63000000000466</v>
          </cell>
          <cell r="CH306">
            <v>379</v>
          </cell>
          <cell r="CI306">
            <v>1106.6600000000035</v>
          </cell>
          <cell r="CJ306">
            <v>894.44000000000233</v>
          </cell>
          <cell r="CK306">
            <v>788.30000000001746</v>
          </cell>
          <cell r="CL306">
            <v>197.01999999998952</v>
          </cell>
          <cell r="CM306">
            <v>1273.5</v>
          </cell>
          <cell r="CN306">
            <v>742.98000000001048</v>
          </cell>
          <cell r="CO306">
            <v>955.03000000002794</v>
          </cell>
          <cell r="CP306">
            <v>363.88000000000466</v>
          </cell>
          <cell r="CQ306">
            <v>121.15999999997439</v>
          </cell>
          <cell r="CR306">
            <v>7635.820000000298</v>
          </cell>
          <cell r="CS306">
            <v>725.72000000000116</v>
          </cell>
          <cell r="CT306">
            <v>453.54999999998836</v>
          </cell>
          <cell r="CU306">
            <v>695.48000000001048</v>
          </cell>
          <cell r="CV306">
            <v>121</v>
          </cell>
          <cell r="CW306">
            <v>499.04000000000815</v>
          </cell>
          <cell r="CX306">
            <v>725.84000000002561</v>
          </cell>
          <cell r="CY306">
            <v>136.06999999997788</v>
          </cell>
          <cell r="CZ306">
            <v>1134.0100000000093</v>
          </cell>
          <cell r="DA306">
            <v>604.75</v>
          </cell>
          <cell r="DB306">
            <v>907.26999999998952</v>
          </cell>
          <cell r="DC306">
            <v>952.63000000000466</v>
          </cell>
          <cell r="DD306">
            <v>680.45999999999185</v>
          </cell>
          <cell r="DE306">
            <v>7615.4000000003725</v>
          </cell>
          <cell r="DF306">
            <v>437.35000000000582</v>
          </cell>
          <cell r="DG306">
            <v>527.75</v>
          </cell>
          <cell r="DH306">
            <v>784.26000000000931</v>
          </cell>
          <cell r="DI306">
            <v>392</v>
          </cell>
          <cell r="DJ306">
            <v>723.83999999999651</v>
          </cell>
          <cell r="DK306">
            <v>874.67000000001281</v>
          </cell>
          <cell r="DL306">
            <v>90.510000000009313</v>
          </cell>
          <cell r="DM306">
            <v>769.05999999999767</v>
          </cell>
          <cell r="DN306">
            <v>542.85999999998603</v>
          </cell>
          <cell r="DO306">
            <v>965.14000000001397</v>
          </cell>
          <cell r="DP306">
            <v>965.15000000002328</v>
          </cell>
          <cell r="DQ306">
            <v>542.80999999999767</v>
          </cell>
          <cell r="DR306">
            <v>5975.5800000000745</v>
          </cell>
          <cell r="DS306">
            <v>573.4199999999837</v>
          </cell>
          <cell r="DT306">
            <v>301.79000000000815</v>
          </cell>
          <cell r="DU306">
            <v>497.95999999999185</v>
          </cell>
          <cell r="DV306">
            <v>301.80000000001746</v>
          </cell>
          <cell r="DW306">
            <v>588.55999999999767</v>
          </cell>
          <cell r="DX306">
            <v>437.57000000000698</v>
          </cell>
          <cell r="DY306">
            <v>241.42999999999302</v>
          </cell>
          <cell r="DZ306">
            <v>769.57999999998719</v>
          </cell>
          <cell r="EA306">
            <v>407.44000000000233</v>
          </cell>
          <cell r="EB306">
            <v>1026.1600000000035</v>
          </cell>
          <cell r="EC306">
            <v>392.35000000000582</v>
          </cell>
          <cell r="ED306">
            <v>437.51999999998952</v>
          </cell>
        </row>
        <row r="307">
          <cell r="C307" t="str">
            <v>IRP19Solar_BC_UT_UTN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IRP19Solar_BDC_UT_UTN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-124174.58999999985</v>
          </cell>
          <cell r="AF308">
            <v>-11842.089999999997</v>
          </cell>
          <cell r="AG308">
            <v>-11381.5</v>
          </cell>
          <cell r="AH308">
            <v>-12074.720000000001</v>
          </cell>
          <cell r="AI308">
            <v>-9680.8000000000175</v>
          </cell>
          <cell r="AJ308">
            <v>-9624.2699999999895</v>
          </cell>
          <cell r="AK308">
            <v>-8846.109999999986</v>
          </cell>
          <cell r="AL308">
            <v>-9063.8299999999872</v>
          </cell>
          <cell r="AM308">
            <v>-8597.2799999999988</v>
          </cell>
          <cell r="AN308">
            <v>-9147.2900000000081</v>
          </cell>
          <cell r="AO308">
            <v>-11134.130000000005</v>
          </cell>
          <cell r="AP308">
            <v>-10653.320000000007</v>
          </cell>
          <cell r="AQ308">
            <v>-12129.25</v>
          </cell>
          <cell r="AR308">
            <v>-120176.08000000007</v>
          </cell>
          <cell r="AS308">
            <v>-11914.450000000012</v>
          </cell>
          <cell r="AT308">
            <v>-10727.620000000024</v>
          </cell>
          <cell r="AU308">
            <v>-12118.200000000012</v>
          </cell>
          <cell r="AV308">
            <v>-9440.7699999999895</v>
          </cell>
          <cell r="AW308">
            <v>-8835.9400000000023</v>
          </cell>
          <cell r="AX308">
            <v>-8874.2999999999884</v>
          </cell>
          <cell r="AY308">
            <v>-7809.070000000007</v>
          </cell>
          <cell r="AZ308">
            <v>-8790.6499999999942</v>
          </cell>
          <cell r="BA308">
            <v>-8892.1700000000128</v>
          </cell>
          <cell r="BB308">
            <v>-11248.299999999988</v>
          </cell>
          <cell r="BC308">
            <v>-9797.3099999999977</v>
          </cell>
          <cell r="BD308">
            <v>-11727.299999999988</v>
          </cell>
          <cell r="BE308">
            <v>-121302.54999999981</v>
          </cell>
          <cell r="BF308">
            <v>-12168.080000000016</v>
          </cell>
          <cell r="BG308">
            <v>-10916.129999999976</v>
          </cell>
          <cell r="BH308">
            <v>-11497.25</v>
          </cell>
          <cell r="BI308">
            <v>-9840.0100000000093</v>
          </cell>
          <cell r="BJ308">
            <v>-9381.7600000000093</v>
          </cell>
          <cell r="BK308">
            <v>-8049.3100000000268</v>
          </cell>
          <cell r="BL308">
            <v>-8239.0299999999988</v>
          </cell>
          <cell r="BM308">
            <v>-8466.2000000000116</v>
          </cell>
          <cell r="BN308">
            <v>-8701.5799999999872</v>
          </cell>
          <cell r="BO308">
            <v>-11006.739999999991</v>
          </cell>
          <cell r="BP308">
            <v>-11022.079999999987</v>
          </cell>
          <cell r="BQ308">
            <v>-12014.379999999976</v>
          </cell>
          <cell r="BR308">
            <v>-123010.16999999993</v>
          </cell>
          <cell r="BS308">
            <v>-12207.319999999978</v>
          </cell>
          <cell r="BT308">
            <v>-10684.510000000009</v>
          </cell>
          <cell r="BU308">
            <v>-12000.389999999985</v>
          </cell>
          <cell r="BV308">
            <v>-10138.639999999985</v>
          </cell>
          <cell r="BW308">
            <v>-10042.150000000023</v>
          </cell>
          <cell r="BX308">
            <v>-8313.5199999999895</v>
          </cell>
          <cell r="BY308">
            <v>-8174.2099999999919</v>
          </cell>
          <cell r="BZ308">
            <v>-8387.5799999999872</v>
          </cell>
          <cell r="CA308">
            <v>-9136.2600000000093</v>
          </cell>
          <cell r="CB308">
            <v>-11250.719999999972</v>
          </cell>
          <cell r="CC308">
            <v>-10936.26999999999</v>
          </cell>
          <cell r="CD308">
            <v>-11738.600000000006</v>
          </cell>
          <cell r="CE308">
            <v>-116136.25000000023</v>
          </cell>
          <cell r="CF308">
            <v>-11327.860000000015</v>
          </cell>
          <cell r="CG308">
            <v>-10358.510000000009</v>
          </cell>
          <cell r="CH308">
            <v>-11119.109999999986</v>
          </cell>
          <cell r="CI308">
            <v>-8848.929999999993</v>
          </cell>
          <cell r="CJ308">
            <v>-9062.0899999999965</v>
          </cell>
          <cell r="CK308">
            <v>-8253.2600000000093</v>
          </cell>
          <cell r="CL308">
            <v>-8219.1499999999942</v>
          </cell>
          <cell r="CM308">
            <v>-7804.140000000014</v>
          </cell>
          <cell r="CN308">
            <v>-8905.3999999999942</v>
          </cell>
          <cell r="CO308">
            <v>-10518.289999999979</v>
          </cell>
          <cell r="CP308">
            <v>-10258.279999999999</v>
          </cell>
          <cell r="CQ308">
            <v>-11461.23000000001</v>
          </cell>
          <cell r="CR308">
            <v>-98142.248999999836</v>
          </cell>
          <cell r="CS308">
            <v>-9736.2300000000105</v>
          </cell>
          <cell r="CT308">
            <v>-7834.7699999999895</v>
          </cell>
          <cell r="CU308">
            <v>-8881.3600000000151</v>
          </cell>
          <cell r="CV308">
            <v>-7775.2639999999956</v>
          </cell>
          <cell r="CW308">
            <v>-7856.9900000000052</v>
          </cell>
          <cell r="CX308">
            <v>-7073.695000000007</v>
          </cell>
          <cell r="CY308">
            <v>-7377.8899999999994</v>
          </cell>
          <cell r="CZ308">
            <v>-7075.0899999999965</v>
          </cell>
          <cell r="DA308">
            <v>-7953.140000000014</v>
          </cell>
          <cell r="DB308">
            <v>-8987.9800000000105</v>
          </cell>
          <cell r="DC308">
            <v>-8357.0599999999977</v>
          </cell>
          <cell r="DD308">
            <v>-9232.7799999999988</v>
          </cell>
          <cell r="DE308">
            <v>-95531.808000000427</v>
          </cell>
          <cell r="DF308">
            <v>-9581.3299999999872</v>
          </cell>
          <cell r="DG308">
            <v>-7639.1440000000148</v>
          </cell>
          <cell r="DH308">
            <v>-8449.75</v>
          </cell>
          <cell r="DI308">
            <v>-7549.1399999999994</v>
          </cell>
          <cell r="DJ308">
            <v>-7537.7400000000052</v>
          </cell>
          <cell r="DK308">
            <v>-6841.1300000000047</v>
          </cell>
          <cell r="DL308">
            <v>-7314.7440000000061</v>
          </cell>
          <cell r="DM308">
            <v>-7239.1049999999959</v>
          </cell>
          <cell r="DN308">
            <v>-7837.0350000000035</v>
          </cell>
          <cell r="DO308">
            <v>-8613.8000000000175</v>
          </cell>
          <cell r="DP308">
            <v>-7847.8499999999767</v>
          </cell>
          <cell r="DQ308">
            <v>-9081.0400000000081</v>
          </cell>
          <cell r="DR308">
            <v>-95588.593999999808</v>
          </cell>
          <cell r="DS308">
            <v>-9421.9400000000023</v>
          </cell>
          <cell r="DT308">
            <v>-7588.1599999999889</v>
          </cell>
          <cell r="DU308">
            <v>-8635.3399999999965</v>
          </cell>
          <cell r="DV308">
            <v>-7403.5939999999973</v>
          </cell>
          <cell r="DW308">
            <v>-7565.4900000000052</v>
          </cell>
          <cell r="DX308">
            <v>-7109.75</v>
          </cell>
          <cell r="DY308">
            <v>-7114.3439999999973</v>
          </cell>
          <cell r="DZ308">
            <v>-7138.5899999999965</v>
          </cell>
          <cell r="EA308">
            <v>-7698.0599999999977</v>
          </cell>
          <cell r="EB308">
            <v>-8853.5</v>
          </cell>
          <cell r="EC308">
            <v>-7912.5359999999928</v>
          </cell>
          <cell r="ED308">
            <v>-9147.2900000000081</v>
          </cell>
        </row>
        <row r="309">
          <cell r="C309" t="str">
            <v>IRP19Solar_BC_WY_JB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C310" t="str">
            <v>IRP19Solar_BDC_WY_JB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5762.6000000000931</v>
          </cell>
          <cell r="AF310">
            <v>262.91000000000349</v>
          </cell>
          <cell r="AG310">
            <v>65.720000000001164</v>
          </cell>
          <cell r="AH310">
            <v>241.07000000000698</v>
          </cell>
          <cell r="AI310">
            <v>624.47000000000116</v>
          </cell>
          <cell r="AJ310">
            <v>799.77999999999884</v>
          </cell>
          <cell r="AK310">
            <v>657.30999999999767</v>
          </cell>
          <cell r="AL310">
            <v>-197.19999999998254</v>
          </cell>
          <cell r="AM310">
            <v>1073.6199999999953</v>
          </cell>
          <cell r="AN310">
            <v>975.06000000002678</v>
          </cell>
          <cell r="AO310">
            <v>887.46000000002095</v>
          </cell>
          <cell r="AP310">
            <v>383.42999999999302</v>
          </cell>
          <cell r="AQ310">
            <v>-11.029999999998836</v>
          </cell>
          <cell r="AR310">
            <v>8815.0599999995902</v>
          </cell>
          <cell r="AS310">
            <v>119.44000000000233</v>
          </cell>
          <cell r="AT310">
            <v>152</v>
          </cell>
          <cell r="AU310">
            <v>358.17999999999302</v>
          </cell>
          <cell r="AV310">
            <v>835.94000000000233</v>
          </cell>
          <cell r="AW310">
            <v>1498.0499999999884</v>
          </cell>
          <cell r="AX310">
            <v>673.0800000000163</v>
          </cell>
          <cell r="AY310">
            <v>1085.6600000000035</v>
          </cell>
          <cell r="AZ310">
            <v>749.08999999999651</v>
          </cell>
          <cell r="BA310">
            <v>1226.7099999999919</v>
          </cell>
          <cell r="BB310">
            <v>803.37000000002445</v>
          </cell>
          <cell r="BC310">
            <v>1161.570000000007</v>
          </cell>
          <cell r="BD310">
            <v>151.97000000000116</v>
          </cell>
          <cell r="BE310">
            <v>7578.910000000149</v>
          </cell>
          <cell r="BF310">
            <v>-151.61000000001513</v>
          </cell>
          <cell r="BG310">
            <v>54.149999999994179</v>
          </cell>
          <cell r="BH310">
            <v>779.52999999999884</v>
          </cell>
          <cell r="BI310">
            <v>682.07999999998719</v>
          </cell>
          <cell r="BJ310">
            <v>985.29000000000815</v>
          </cell>
          <cell r="BK310">
            <v>1201.8099999999977</v>
          </cell>
          <cell r="BL310">
            <v>671.26999999998952</v>
          </cell>
          <cell r="BM310">
            <v>1006.929999999993</v>
          </cell>
          <cell r="BN310">
            <v>1353.3899999999849</v>
          </cell>
          <cell r="BO310">
            <v>952.77999999999884</v>
          </cell>
          <cell r="BP310">
            <v>75.799999999988358</v>
          </cell>
          <cell r="BQ310">
            <v>-32.510000000009313</v>
          </cell>
          <cell r="BR310">
            <v>5226.4699999997392</v>
          </cell>
          <cell r="BS310">
            <v>-161.93999999997322</v>
          </cell>
          <cell r="BT310">
            <v>431.9199999999837</v>
          </cell>
          <cell r="BU310">
            <v>205.17000000001281</v>
          </cell>
          <cell r="BV310">
            <v>345.59000000002561</v>
          </cell>
          <cell r="BW310">
            <v>442.70999999999185</v>
          </cell>
          <cell r="BX310">
            <v>907.04999999998836</v>
          </cell>
          <cell r="BY310">
            <v>637.13000000000466</v>
          </cell>
          <cell r="BZ310">
            <v>1004.2200000000012</v>
          </cell>
          <cell r="CA310">
            <v>723.48000000001048</v>
          </cell>
          <cell r="CB310">
            <v>464.33999999999651</v>
          </cell>
          <cell r="CC310">
            <v>215.97000000000116</v>
          </cell>
          <cell r="CD310">
            <v>10.830000000016298</v>
          </cell>
          <cell r="CE310">
            <v>5729.3800000003539</v>
          </cell>
          <cell r="CF310">
            <v>376.9199999999837</v>
          </cell>
          <cell r="CG310">
            <v>506.23000000001048</v>
          </cell>
          <cell r="CH310">
            <v>269.22000000000116</v>
          </cell>
          <cell r="CI310">
            <v>786.17999999999302</v>
          </cell>
          <cell r="CJ310">
            <v>635.42000000001281</v>
          </cell>
          <cell r="CK310">
            <v>559.98000000001048</v>
          </cell>
          <cell r="CL310">
            <v>140</v>
          </cell>
          <cell r="CM310">
            <v>904.65000000002328</v>
          </cell>
          <cell r="CN310">
            <v>527.64999999999418</v>
          </cell>
          <cell r="CO310">
            <v>678.45999999999185</v>
          </cell>
          <cell r="CP310">
            <v>258.48000000001048</v>
          </cell>
          <cell r="CQ310">
            <v>86.190000000002328</v>
          </cell>
          <cell r="CR310">
            <v>10908.979999999981</v>
          </cell>
          <cell r="CS310">
            <v>1036.8300000000163</v>
          </cell>
          <cell r="CT310">
            <v>648.09000000002561</v>
          </cell>
          <cell r="CU310">
            <v>993.61999999999534</v>
          </cell>
          <cell r="CV310">
            <v>172.80999999999767</v>
          </cell>
          <cell r="CW310">
            <v>712.94000000000233</v>
          </cell>
          <cell r="CX310">
            <v>1036.9400000000023</v>
          </cell>
          <cell r="CY310">
            <v>194.4100000000326</v>
          </cell>
          <cell r="CZ310">
            <v>1620.2199999999721</v>
          </cell>
          <cell r="DA310">
            <v>864.0800000000163</v>
          </cell>
          <cell r="DB310">
            <v>1296.0499999999884</v>
          </cell>
          <cell r="DC310">
            <v>1360.9099999999744</v>
          </cell>
          <cell r="DD310">
            <v>972.0800000000163</v>
          </cell>
          <cell r="DE310">
            <v>10880.039999999572</v>
          </cell>
          <cell r="DF310">
            <v>624.82000000000698</v>
          </cell>
          <cell r="DG310">
            <v>754</v>
          </cell>
          <cell r="DH310">
            <v>1120.1800000000512</v>
          </cell>
          <cell r="DI310">
            <v>560.18000000005122</v>
          </cell>
          <cell r="DJ310">
            <v>1034.2000000000116</v>
          </cell>
          <cell r="DK310">
            <v>1249.6100000000151</v>
          </cell>
          <cell r="DL310">
            <v>129.3300000000163</v>
          </cell>
          <cell r="DM310">
            <v>1098.8400000000256</v>
          </cell>
          <cell r="DN310">
            <v>775.64000000001397</v>
          </cell>
          <cell r="DO310">
            <v>1378.8699999999953</v>
          </cell>
          <cell r="DP310">
            <v>1378.75</v>
          </cell>
          <cell r="DQ310">
            <v>775.61999999999534</v>
          </cell>
          <cell r="DR310">
            <v>8537.2099999999627</v>
          </cell>
          <cell r="DS310">
            <v>819.31999999994878</v>
          </cell>
          <cell r="DT310">
            <v>431.18000000005122</v>
          </cell>
          <cell r="DU310">
            <v>711.26000000000931</v>
          </cell>
          <cell r="DV310">
            <v>431.12999999994645</v>
          </cell>
          <cell r="DW310">
            <v>840.79999999998836</v>
          </cell>
          <cell r="DX310">
            <v>625.14999999999418</v>
          </cell>
          <cell r="DY310">
            <v>344.94000000000233</v>
          </cell>
          <cell r="DZ310">
            <v>1099.5800000000163</v>
          </cell>
          <cell r="EA310">
            <v>582.06999999994878</v>
          </cell>
          <cell r="EB310">
            <v>1465.9000000000233</v>
          </cell>
          <cell r="EC310">
            <v>560.59999999997672</v>
          </cell>
          <cell r="ED310">
            <v>625.27999999996973</v>
          </cell>
        </row>
        <row r="311">
          <cell r="C311" t="str">
            <v>IRP19Solar_BC_YK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</row>
        <row r="312">
          <cell r="C312" t="str">
            <v>IRP19Solar_BDC_YK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7129.2799999997951</v>
          </cell>
          <cell r="AF312">
            <v>292.48000000001048</v>
          </cell>
          <cell r="AG312">
            <v>73.139999999984866</v>
          </cell>
          <cell r="AH312">
            <v>268.14999999999418</v>
          </cell>
          <cell r="AI312">
            <v>731.17999999999302</v>
          </cell>
          <cell r="AJ312">
            <v>913.98999999999069</v>
          </cell>
          <cell r="AK312">
            <v>1096.7999999999884</v>
          </cell>
          <cell r="AL312">
            <v>-231.55000000001746</v>
          </cell>
          <cell r="AM312">
            <v>1425.8800000000047</v>
          </cell>
          <cell r="AN312">
            <v>1157.7200000000012</v>
          </cell>
          <cell r="AO312">
            <v>987.17999999999302</v>
          </cell>
          <cell r="AP312">
            <v>426.5</v>
          </cell>
          <cell r="AQ312">
            <v>-12.190000000002328</v>
          </cell>
          <cell r="AR312">
            <v>9588.0800000000745</v>
          </cell>
          <cell r="AS312">
            <v>132.87000000002445</v>
          </cell>
          <cell r="AT312">
            <v>169.05999999999767</v>
          </cell>
          <cell r="AU312">
            <v>398.43999999997322</v>
          </cell>
          <cell r="AV312">
            <v>941.94000000000233</v>
          </cell>
          <cell r="AW312">
            <v>1135.109999999986</v>
          </cell>
          <cell r="AX312">
            <v>857.37000000002445</v>
          </cell>
          <cell r="AY312">
            <v>1279.9599999999919</v>
          </cell>
          <cell r="AZ312">
            <v>809.09999999997672</v>
          </cell>
          <cell r="BA312">
            <v>1509.5099999999802</v>
          </cell>
          <cell r="BB312">
            <v>893.59000000002561</v>
          </cell>
          <cell r="BC312">
            <v>1292.070000000007</v>
          </cell>
          <cell r="BD312">
            <v>169.05999999999767</v>
          </cell>
          <cell r="BE312">
            <v>8466.4599999999627</v>
          </cell>
          <cell r="BF312">
            <v>-168.60999999998603</v>
          </cell>
          <cell r="BG312">
            <v>60.160000000003492</v>
          </cell>
          <cell r="BH312">
            <v>855.04999999998836</v>
          </cell>
          <cell r="BI312">
            <v>830.95000000001164</v>
          </cell>
          <cell r="BJ312">
            <v>1120.0900000000256</v>
          </cell>
          <cell r="BK312">
            <v>927.34999999997672</v>
          </cell>
          <cell r="BL312">
            <v>1011.6700000000128</v>
          </cell>
          <cell r="BM312">
            <v>1168.2099999999919</v>
          </cell>
          <cell r="BN312">
            <v>1553.6499999999942</v>
          </cell>
          <cell r="BO312">
            <v>1059.7799999999988</v>
          </cell>
          <cell r="BP312">
            <v>84.260000000009313</v>
          </cell>
          <cell r="BQ312">
            <v>-36.099999999976717</v>
          </cell>
          <cell r="BR312">
            <v>6702.4699999997392</v>
          </cell>
          <cell r="BS312">
            <v>-180.12000000002445</v>
          </cell>
          <cell r="BT312">
            <v>480.42000000001281</v>
          </cell>
          <cell r="BU312">
            <v>228.16000000000349</v>
          </cell>
          <cell r="BV312">
            <v>384.38999999998487</v>
          </cell>
          <cell r="BW312">
            <v>492.47999999998137</v>
          </cell>
          <cell r="BX312">
            <v>1213.2000000000116</v>
          </cell>
          <cell r="BY312">
            <v>1069.070000000007</v>
          </cell>
          <cell r="BZ312">
            <v>1297.1900000000023</v>
          </cell>
          <cell r="CA312">
            <v>960.98000000001048</v>
          </cell>
          <cell r="CB312">
            <v>504.45000000001164</v>
          </cell>
          <cell r="CC312">
            <v>240.22000000000116</v>
          </cell>
          <cell r="CD312">
            <v>12.029999999998836</v>
          </cell>
          <cell r="CE312">
            <v>7044.0099999997765</v>
          </cell>
          <cell r="CF312">
            <v>419.29999999998836</v>
          </cell>
          <cell r="CG312">
            <v>563.04999999998836</v>
          </cell>
          <cell r="CH312">
            <v>299.48999999999069</v>
          </cell>
          <cell r="CI312">
            <v>850.52999999999884</v>
          </cell>
          <cell r="CJ312">
            <v>886.54000000000815</v>
          </cell>
          <cell r="CK312">
            <v>658.84999999997672</v>
          </cell>
          <cell r="CL312">
            <v>539.13000000000466</v>
          </cell>
          <cell r="CM312">
            <v>1102.1399999999849</v>
          </cell>
          <cell r="CN312">
            <v>586.96000000002095</v>
          </cell>
          <cell r="CO312">
            <v>754.70000000001164</v>
          </cell>
          <cell r="CP312">
            <v>287.47000000000116</v>
          </cell>
          <cell r="CQ312">
            <v>95.849999999976717</v>
          </cell>
          <cell r="CR312">
            <v>6284.4199999996927</v>
          </cell>
          <cell r="CS312">
            <v>573.44000000000233</v>
          </cell>
          <cell r="CT312">
            <v>358.48000000001048</v>
          </cell>
          <cell r="CU312">
            <v>549.66000000000349</v>
          </cell>
          <cell r="CV312">
            <v>95.620000000024447</v>
          </cell>
          <cell r="CW312">
            <v>525.75</v>
          </cell>
          <cell r="CX312">
            <v>609.27999999999884</v>
          </cell>
          <cell r="CY312">
            <v>143.30000000001746</v>
          </cell>
          <cell r="CZ312">
            <v>943.82000000000698</v>
          </cell>
          <cell r="DA312">
            <v>477.87000000002445</v>
          </cell>
          <cell r="DB312">
            <v>716.85999999998603</v>
          </cell>
          <cell r="DC312">
            <v>752.67000000001281</v>
          </cell>
          <cell r="DD312">
            <v>537.6699999999837</v>
          </cell>
          <cell r="DE312">
            <v>5898.1200000003446</v>
          </cell>
          <cell r="DF312">
            <v>345.61999999999534</v>
          </cell>
          <cell r="DG312">
            <v>417.05999999999767</v>
          </cell>
          <cell r="DH312">
            <v>619.63999999998487</v>
          </cell>
          <cell r="DI312">
            <v>309.76000000000931</v>
          </cell>
          <cell r="DJ312">
            <v>572.02999999999884</v>
          </cell>
          <cell r="DK312">
            <v>357.42999999999302</v>
          </cell>
          <cell r="DL312">
            <v>83.350000000005821</v>
          </cell>
          <cell r="DM312">
            <v>810.17999999999302</v>
          </cell>
          <cell r="DN312">
            <v>428.93999999997322</v>
          </cell>
          <cell r="DO312">
            <v>762.51999999998952</v>
          </cell>
          <cell r="DP312">
            <v>762.64999999999418</v>
          </cell>
          <cell r="DQ312">
            <v>428.94000000000233</v>
          </cell>
          <cell r="DR312">
            <v>4793.3599999998696</v>
          </cell>
          <cell r="DS312">
            <v>453.11999999999534</v>
          </cell>
          <cell r="DT312">
            <v>238.44000000000233</v>
          </cell>
          <cell r="DU312">
            <v>393.51999999998952</v>
          </cell>
          <cell r="DV312">
            <v>238.47000000000116</v>
          </cell>
          <cell r="DW312">
            <v>500.79000000000815</v>
          </cell>
          <cell r="DX312">
            <v>345.76000000000931</v>
          </cell>
          <cell r="DY312">
            <v>202.69999999998254</v>
          </cell>
          <cell r="DZ312">
            <v>631.90999999997439</v>
          </cell>
          <cell r="EA312">
            <v>321.9199999999837</v>
          </cell>
          <cell r="EB312">
            <v>810.86000000001513</v>
          </cell>
          <cell r="EC312">
            <v>310.04000000000815</v>
          </cell>
          <cell r="ED312">
            <v>345.8300000000163</v>
          </cell>
        </row>
        <row r="313">
          <cell r="C313" t="str">
            <v>IRP19Solar_BC_OR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C314" t="str">
            <v>IRP19Solar_BDC_OR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9249.3100000005215</v>
          </cell>
          <cell r="AF314">
            <v>356.28000000002794</v>
          </cell>
          <cell r="AG314">
            <v>89.059999999997672</v>
          </cell>
          <cell r="AH314">
            <v>326.53999999997905</v>
          </cell>
          <cell r="AI314">
            <v>890.83999999999651</v>
          </cell>
          <cell r="AJ314">
            <v>1128.4000000000233</v>
          </cell>
          <cell r="AK314">
            <v>920.55999999999767</v>
          </cell>
          <cell r="AL314">
            <v>727.42000000001281</v>
          </cell>
          <cell r="AM314">
            <v>1737.0299999999988</v>
          </cell>
          <cell r="AN314">
            <v>1365.8399999999965</v>
          </cell>
          <cell r="AO314">
            <v>1202.5200000000186</v>
          </cell>
          <cell r="AP314">
            <v>519.61999999999534</v>
          </cell>
          <cell r="AQ314">
            <v>-14.800000000046566</v>
          </cell>
          <cell r="AR314">
            <v>12209.910000000149</v>
          </cell>
          <cell r="AS314">
            <v>161.77999999996973</v>
          </cell>
          <cell r="AT314">
            <v>206.02000000001863</v>
          </cell>
          <cell r="AU314">
            <v>485.36999999999534</v>
          </cell>
          <cell r="AV314">
            <v>1147.3899999999849</v>
          </cell>
          <cell r="AW314">
            <v>1500.3800000000047</v>
          </cell>
          <cell r="AX314">
            <v>1118.109999999986</v>
          </cell>
          <cell r="AY314">
            <v>2015.3700000000244</v>
          </cell>
          <cell r="AZ314">
            <v>985.62999999997555</v>
          </cell>
          <cell r="BA314">
            <v>1721.1500000000233</v>
          </cell>
          <cell r="BB314">
            <v>1088.679999999993</v>
          </cell>
          <cell r="BC314">
            <v>1574.0799999999872</v>
          </cell>
          <cell r="BD314">
            <v>205.95000000001164</v>
          </cell>
          <cell r="BE314">
            <v>10798.209999999963</v>
          </cell>
          <cell r="BF314">
            <v>-205.40999999997439</v>
          </cell>
          <cell r="BG314">
            <v>73.35999999998603</v>
          </cell>
          <cell r="BH314">
            <v>1041.6500000000233</v>
          </cell>
          <cell r="BI314">
            <v>1012.3899999999849</v>
          </cell>
          <cell r="BJ314">
            <v>1364.4200000000128</v>
          </cell>
          <cell r="BK314">
            <v>1393.7900000000081</v>
          </cell>
          <cell r="BL314">
            <v>1408.4500000000116</v>
          </cell>
          <cell r="BM314">
            <v>1437.8099999999977</v>
          </cell>
          <cell r="BN314">
            <v>1922.0199999999895</v>
          </cell>
          <cell r="BO314">
            <v>1291.1000000000349</v>
          </cell>
          <cell r="BP314">
            <v>102.69000000000233</v>
          </cell>
          <cell r="BQ314">
            <v>-44.060000000055879</v>
          </cell>
          <cell r="BR314">
            <v>9174.6499999999069</v>
          </cell>
          <cell r="BS314">
            <v>-219.46999999997206</v>
          </cell>
          <cell r="BT314">
            <v>585.39999999996508</v>
          </cell>
          <cell r="BU314">
            <v>278.04000000003725</v>
          </cell>
          <cell r="BV314">
            <v>468.27999999999884</v>
          </cell>
          <cell r="BW314">
            <v>614.5800000000163</v>
          </cell>
          <cell r="BX314">
            <v>1346.1999999999825</v>
          </cell>
          <cell r="BY314">
            <v>2399.679999999993</v>
          </cell>
          <cell r="BZ314">
            <v>1580.2900000000081</v>
          </cell>
          <cell r="CA314">
            <v>1199.8399999999965</v>
          </cell>
          <cell r="CB314">
            <v>614.51999999996042</v>
          </cell>
          <cell r="CC314">
            <v>292.69000000000233</v>
          </cell>
          <cell r="CD314">
            <v>14.599999999976717</v>
          </cell>
          <cell r="CE314">
            <v>9091.6100000003353</v>
          </cell>
          <cell r="CF314">
            <v>510.75</v>
          </cell>
          <cell r="CG314">
            <v>685.83999999999651</v>
          </cell>
          <cell r="CH314">
            <v>364.80999999999767</v>
          </cell>
          <cell r="CI314">
            <v>1036.1500000000233</v>
          </cell>
          <cell r="CJ314">
            <v>1079.9200000000128</v>
          </cell>
          <cell r="CK314">
            <v>948.5800000000163</v>
          </cell>
          <cell r="CL314">
            <v>963.19000000000233</v>
          </cell>
          <cell r="CM314">
            <v>1400.9700000000012</v>
          </cell>
          <cell r="CN314">
            <v>715.08999999999651</v>
          </cell>
          <cell r="CO314">
            <v>919.34000000002561</v>
          </cell>
          <cell r="CP314">
            <v>350.22000000000116</v>
          </cell>
          <cell r="CQ314">
            <v>116.75</v>
          </cell>
          <cell r="CR314">
            <v>7364.8799999998882</v>
          </cell>
          <cell r="CS314">
            <v>698.66000000000349</v>
          </cell>
          <cell r="CT314">
            <v>436.63000000000466</v>
          </cell>
          <cell r="CU314">
            <v>669.5</v>
          </cell>
          <cell r="CV314">
            <v>116.4199999999837</v>
          </cell>
          <cell r="CW314">
            <v>640.45000000001164</v>
          </cell>
          <cell r="CX314">
            <v>422.14000000001397</v>
          </cell>
          <cell r="CY314">
            <v>203.8300000000163</v>
          </cell>
          <cell r="CZ314">
            <v>1149.8399999999965</v>
          </cell>
          <cell r="DA314">
            <v>582.20999999999185</v>
          </cell>
          <cell r="DB314">
            <v>873.29999999998836</v>
          </cell>
          <cell r="DC314">
            <v>916.95000000001164</v>
          </cell>
          <cell r="DD314">
            <v>654.95000000001164</v>
          </cell>
          <cell r="DE314">
            <v>7330.5</v>
          </cell>
          <cell r="DF314">
            <v>420.94000000000233</v>
          </cell>
          <cell r="DG314">
            <v>508.0800000000163</v>
          </cell>
          <cell r="DH314">
            <v>754.81999999997788</v>
          </cell>
          <cell r="DI314">
            <v>377.42000000001281</v>
          </cell>
          <cell r="DJ314">
            <v>696.77999999999884</v>
          </cell>
          <cell r="DK314">
            <v>609.64999999999418</v>
          </cell>
          <cell r="DL314">
            <v>2.9999999998835847E-2</v>
          </cell>
          <cell r="DM314">
            <v>1059.6699999999837</v>
          </cell>
          <cell r="DN314">
            <v>522.51999999998952</v>
          </cell>
          <cell r="DO314">
            <v>929.01000000000931</v>
          </cell>
          <cell r="DP314">
            <v>929.01000000000931</v>
          </cell>
          <cell r="DQ314">
            <v>522.56999999997788</v>
          </cell>
          <cell r="DR314">
            <v>5810.2400000002235</v>
          </cell>
          <cell r="DS314">
            <v>552</v>
          </cell>
          <cell r="DT314">
            <v>290.53999999997905</v>
          </cell>
          <cell r="DU314">
            <v>479.31000000002678</v>
          </cell>
          <cell r="DV314">
            <v>290.44000000000233</v>
          </cell>
          <cell r="DW314">
            <v>610</v>
          </cell>
          <cell r="DX314">
            <v>435.72000000000116</v>
          </cell>
          <cell r="DY314">
            <v>203.36999999999534</v>
          </cell>
          <cell r="DZ314">
            <v>769.91000000000349</v>
          </cell>
          <cell r="EA314">
            <v>392.22999999998137</v>
          </cell>
          <cell r="EB314">
            <v>987.70999999999185</v>
          </cell>
          <cell r="EC314">
            <v>377.66000000000349</v>
          </cell>
          <cell r="ED314">
            <v>421.34999999997672</v>
          </cell>
        </row>
        <row r="315">
          <cell r="C315" t="str">
            <v>IRP19Solar_BC_WYSW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C316" t="str">
            <v>IRP19Solar_BDC_WYSW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C317" t="str">
            <v>IRP19Wind_BC_PNC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C318" t="str">
            <v>IRP19Wind_BDC_PNC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IRP19Wind_BC_ID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C320" t="str">
            <v>IRP19Wind_BDC_ID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C321" t="str">
            <v>IRP19Wind_BC_YK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C322" t="str">
            <v>IRP19Wind_BDC_YK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C323" t="str">
            <v>IRP19Battery_C_UTS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4">
          <cell r="C324" t="str">
            <v>IRP19Battery_DC_UTS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C325" t="str">
            <v>IRP19Battery_C_WYSW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C326" t="str">
            <v>IRP19Battery_DC_WYSW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C327" t="str">
            <v>IRP19Battery_C_ID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C328" t="str">
            <v>IRP19Battery_DC_ID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1452.5520000001416</v>
          </cell>
          <cell r="DS328">
            <v>137.30299999999988</v>
          </cell>
          <cell r="DT328">
            <v>72.264000000002852</v>
          </cell>
          <cell r="DU328">
            <v>119.23400000000402</v>
          </cell>
          <cell r="DV328">
            <v>72.274000000004889</v>
          </cell>
          <cell r="DW328">
            <v>151.76199999999517</v>
          </cell>
          <cell r="DX328">
            <v>104.77799999999843</v>
          </cell>
          <cell r="DY328">
            <v>61.430000000000291</v>
          </cell>
          <cell r="DZ328">
            <v>191.51499999999942</v>
          </cell>
          <cell r="EA328">
            <v>97.55899999999383</v>
          </cell>
          <cell r="EB328">
            <v>245.71100000000297</v>
          </cell>
          <cell r="EC328">
            <v>93.94100000000617</v>
          </cell>
          <cell r="ED328">
            <v>104.78100000000268</v>
          </cell>
        </row>
        <row r="329">
          <cell r="C329" t="str">
            <v>IRP19Battery_C_OR_SO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C330" t="str">
            <v>IRP19Battery_DC_OR_SO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13305.19000000041</v>
          </cell>
          <cell r="CS330">
            <v>1216.5</v>
          </cell>
          <cell r="CT330">
            <v>760.26999999996042</v>
          </cell>
          <cell r="CU330">
            <v>1165.7800000000279</v>
          </cell>
          <cell r="CV330">
            <v>202.69999999995343</v>
          </cell>
          <cell r="CW330">
            <v>1115.1000000000349</v>
          </cell>
          <cell r="CX330">
            <v>1292.5</v>
          </cell>
          <cell r="CY330">
            <v>304.15999999997439</v>
          </cell>
          <cell r="CZ330">
            <v>1976.7199999999721</v>
          </cell>
          <cell r="DA330">
            <v>1013.75</v>
          </cell>
          <cell r="DB330">
            <v>1520.6199999999953</v>
          </cell>
          <cell r="DC330">
            <v>1596.6300000000047</v>
          </cell>
          <cell r="DD330">
            <v>1140.460000000021</v>
          </cell>
          <cell r="DE330">
            <v>12334.60999999987</v>
          </cell>
          <cell r="DF330">
            <v>732.95999999996275</v>
          </cell>
          <cell r="DG330">
            <v>884.69000000000233</v>
          </cell>
          <cell r="DH330">
            <v>1314.3400000000256</v>
          </cell>
          <cell r="DI330">
            <v>657.25</v>
          </cell>
          <cell r="DJ330">
            <v>1213.140000000014</v>
          </cell>
          <cell r="DK330">
            <v>758.4100000000326</v>
          </cell>
          <cell r="DL330">
            <v>176.80999999999767</v>
          </cell>
          <cell r="DM330">
            <v>1541.8700000000536</v>
          </cell>
          <cell r="DN330">
            <v>909.82000000000698</v>
          </cell>
          <cell r="DO330">
            <v>1617.8099999999977</v>
          </cell>
          <cell r="DP330">
            <v>1617.6500000000233</v>
          </cell>
          <cell r="DQ330">
            <v>909.85999999998603</v>
          </cell>
          <cell r="DR330">
            <v>10167.989999999292</v>
          </cell>
          <cell r="DS330">
            <v>961.13000000000466</v>
          </cell>
          <cell r="DT330">
            <v>505.93999999994412</v>
          </cell>
          <cell r="DU330">
            <v>834.86999999999534</v>
          </cell>
          <cell r="DV330">
            <v>505.82000000000698</v>
          </cell>
          <cell r="DW330">
            <v>1062.3499999999767</v>
          </cell>
          <cell r="DX330">
            <v>733.5</v>
          </cell>
          <cell r="DY330">
            <v>429.96999999997206</v>
          </cell>
          <cell r="DZ330">
            <v>1340.5499999999884</v>
          </cell>
          <cell r="EA330">
            <v>682.93000000005122</v>
          </cell>
          <cell r="EB330">
            <v>1720</v>
          </cell>
          <cell r="EC330">
            <v>657.55999999999767</v>
          </cell>
          <cell r="ED330">
            <v>733.37000000005355</v>
          </cell>
        </row>
        <row r="331">
          <cell r="C331" t="str">
            <v>IRP19Battery_C_OR_WVP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C332" t="str">
            <v>IRP19Battery_DC_OR_WVP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5100.3250000006519</v>
          </cell>
          <cell r="CF332">
            <v>317.58999999999651</v>
          </cell>
          <cell r="CG332">
            <v>426.54000000000815</v>
          </cell>
          <cell r="CH332">
            <v>226.97000000000116</v>
          </cell>
          <cell r="CI332">
            <v>644.35000000000582</v>
          </cell>
          <cell r="CJ332">
            <v>671.59000000002561</v>
          </cell>
          <cell r="CK332">
            <v>499.21499999999651</v>
          </cell>
          <cell r="CL332">
            <v>172.44000000000233</v>
          </cell>
          <cell r="CM332">
            <v>834.89000000001397</v>
          </cell>
          <cell r="CN332">
            <v>444.63999999998487</v>
          </cell>
          <cell r="CO332">
            <v>571.73000000001048</v>
          </cell>
          <cell r="CP332">
            <v>217.83999999999651</v>
          </cell>
          <cell r="CQ332">
            <v>72.529999999998836</v>
          </cell>
          <cell r="CR332">
            <v>14255.580000000075</v>
          </cell>
          <cell r="CS332">
            <v>1303.3699999999953</v>
          </cell>
          <cell r="CT332">
            <v>814.63000000000466</v>
          </cell>
          <cell r="CU332">
            <v>1249</v>
          </cell>
          <cell r="CV332">
            <v>217.19000000000233</v>
          </cell>
          <cell r="CW332">
            <v>1194.6900000000023</v>
          </cell>
          <cell r="CX332">
            <v>1384.7800000000279</v>
          </cell>
          <cell r="CY332">
            <v>325.96999999997206</v>
          </cell>
          <cell r="CZ332">
            <v>2118.0600000000559</v>
          </cell>
          <cell r="DA332">
            <v>1086.0199999999604</v>
          </cell>
          <cell r="DB332">
            <v>1629.2300000000396</v>
          </cell>
          <cell r="DC332">
            <v>1710.6699999999837</v>
          </cell>
          <cell r="DD332">
            <v>1221.9699999999721</v>
          </cell>
          <cell r="DE332">
            <v>13216.049999999814</v>
          </cell>
          <cell r="DF332">
            <v>785.32000000000698</v>
          </cell>
          <cell r="DG332">
            <v>947.90000000002328</v>
          </cell>
          <cell r="DH332">
            <v>1408.1899999999441</v>
          </cell>
          <cell r="DI332">
            <v>704.09999999997672</v>
          </cell>
          <cell r="DJ332">
            <v>1300.0599999999977</v>
          </cell>
          <cell r="DK332">
            <v>812.34999999997672</v>
          </cell>
          <cell r="DL332">
            <v>189.61999999999534</v>
          </cell>
          <cell r="DM332">
            <v>1652.140000000014</v>
          </cell>
          <cell r="DN332">
            <v>974.94000000000233</v>
          </cell>
          <cell r="DO332">
            <v>1733.2799999999697</v>
          </cell>
          <cell r="DP332">
            <v>1733.1899999999441</v>
          </cell>
          <cell r="DQ332">
            <v>974.95999999996275</v>
          </cell>
          <cell r="DR332">
            <v>10893.769999999553</v>
          </cell>
          <cell r="DS332">
            <v>1029.8800000000047</v>
          </cell>
          <cell r="DT332">
            <v>541.95000000001164</v>
          </cell>
          <cell r="DU332">
            <v>894.20000000001164</v>
          </cell>
          <cell r="DV332">
            <v>542.09999999997672</v>
          </cell>
          <cell r="DW332">
            <v>1138.1299999999464</v>
          </cell>
          <cell r="DX332">
            <v>785.86999999999534</v>
          </cell>
          <cell r="DY332">
            <v>460.73000000003958</v>
          </cell>
          <cell r="DZ332">
            <v>1436.1800000000512</v>
          </cell>
          <cell r="EA332">
            <v>731.59999999997672</v>
          </cell>
          <cell r="EB332">
            <v>1842.679999999993</v>
          </cell>
          <cell r="EC332">
            <v>704.59999999997672</v>
          </cell>
          <cell r="ED332">
            <v>785.84999999997672</v>
          </cell>
        </row>
        <row r="333">
          <cell r="C333" t="str">
            <v>IRP19Battery_C_WA_WW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IRP19Battery_DC_WA_WW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4751.8710000002757</v>
          </cell>
          <cell r="CS334">
            <v>434.43000000002212</v>
          </cell>
          <cell r="CT334">
            <v>271.5399999999936</v>
          </cell>
          <cell r="CU334">
            <v>416.35999999998603</v>
          </cell>
          <cell r="CV334">
            <v>72.426000000006752</v>
          </cell>
          <cell r="CW334">
            <v>398.25999999999476</v>
          </cell>
          <cell r="CX334">
            <v>461.57999999998719</v>
          </cell>
          <cell r="CY334">
            <v>108.60000000000582</v>
          </cell>
          <cell r="CZ334">
            <v>705.94000000000233</v>
          </cell>
          <cell r="DA334">
            <v>362.07500000001164</v>
          </cell>
          <cell r="DB334">
            <v>543.02999999999884</v>
          </cell>
          <cell r="DC334">
            <v>570.23999999999069</v>
          </cell>
          <cell r="DD334">
            <v>407.38999999998487</v>
          </cell>
          <cell r="DE334">
            <v>4405.2959999998566</v>
          </cell>
          <cell r="DF334">
            <v>261.72000000000116</v>
          </cell>
          <cell r="DG334">
            <v>315.93999999998778</v>
          </cell>
          <cell r="DH334">
            <v>469.39999999999418</v>
          </cell>
          <cell r="DI334">
            <v>234.71600000000035</v>
          </cell>
          <cell r="DJ334">
            <v>433.36999999999534</v>
          </cell>
          <cell r="DK334">
            <v>270.85000000000582</v>
          </cell>
          <cell r="DL334">
            <v>63.19999999999709</v>
          </cell>
          <cell r="DM334">
            <v>550.69000000000233</v>
          </cell>
          <cell r="DN334">
            <v>324.97000000000116</v>
          </cell>
          <cell r="DO334">
            <v>577.72000000000116</v>
          </cell>
          <cell r="DP334">
            <v>577.75</v>
          </cell>
          <cell r="DQ334">
            <v>324.97000000000116</v>
          </cell>
          <cell r="DR334">
            <v>3631.2640000001993</v>
          </cell>
          <cell r="DS334">
            <v>343.22999999998137</v>
          </cell>
          <cell r="DT334">
            <v>180.67399999999907</v>
          </cell>
          <cell r="DU334">
            <v>298.08999999999651</v>
          </cell>
          <cell r="DV334">
            <v>180.65600000000268</v>
          </cell>
          <cell r="DW334">
            <v>379.3240000000078</v>
          </cell>
          <cell r="DX334">
            <v>261.96400000000722</v>
          </cell>
          <cell r="DY334">
            <v>153.59999999999127</v>
          </cell>
          <cell r="DZ334">
            <v>478.72000000000116</v>
          </cell>
          <cell r="EA334">
            <v>243.8859999999986</v>
          </cell>
          <cell r="EB334">
            <v>614.29999999998836</v>
          </cell>
          <cell r="EC334">
            <v>234.83999999999651</v>
          </cell>
          <cell r="ED334">
            <v>261.98000000001048</v>
          </cell>
        </row>
        <row r="335">
          <cell r="C335" t="str">
            <v>IRP19Battery_C_WA_YK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IRP19Battery_DC_WA_YK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7140.6299999998882</v>
          </cell>
          <cell r="CF336">
            <v>444.73000000001048</v>
          </cell>
          <cell r="CG336">
            <v>597.13999999998487</v>
          </cell>
          <cell r="CH336">
            <v>317.60999999998603</v>
          </cell>
          <cell r="CI336">
            <v>902.08999999999651</v>
          </cell>
          <cell r="CJ336">
            <v>940.26999999998952</v>
          </cell>
          <cell r="CK336">
            <v>698.80999999999767</v>
          </cell>
          <cell r="CL336">
            <v>241.40000000002328</v>
          </cell>
          <cell r="CM336">
            <v>1168.8399999999965</v>
          </cell>
          <cell r="CN336">
            <v>622.63000000000466</v>
          </cell>
          <cell r="CO336">
            <v>800.47000000000116</v>
          </cell>
          <cell r="CP336">
            <v>304.94999999998254</v>
          </cell>
          <cell r="CQ336">
            <v>101.69000000000233</v>
          </cell>
          <cell r="CR336">
            <v>6652.5699999998324</v>
          </cell>
          <cell r="CS336">
            <v>608.25</v>
          </cell>
          <cell r="CT336">
            <v>380.13000000000466</v>
          </cell>
          <cell r="CU336">
            <v>582.89000000001397</v>
          </cell>
          <cell r="CV336">
            <v>101.34999999997672</v>
          </cell>
          <cell r="CW336">
            <v>557.54000000000815</v>
          </cell>
          <cell r="CX336">
            <v>646.25</v>
          </cell>
          <cell r="CY336">
            <v>152.07999999998719</v>
          </cell>
          <cell r="CZ336">
            <v>988.36000000001513</v>
          </cell>
          <cell r="DA336">
            <v>506.87000000002445</v>
          </cell>
          <cell r="DB336">
            <v>760.30999999999767</v>
          </cell>
          <cell r="DC336">
            <v>798.30999999999767</v>
          </cell>
          <cell r="DD336">
            <v>570.23000000001048</v>
          </cell>
          <cell r="DE336">
            <v>6167.3199999998324</v>
          </cell>
          <cell r="DF336">
            <v>366.47999999998137</v>
          </cell>
          <cell r="DG336">
            <v>442.34999999997672</v>
          </cell>
          <cell r="DH336">
            <v>657.17000000001281</v>
          </cell>
          <cell r="DI336">
            <v>328.62999999997555</v>
          </cell>
          <cell r="DJ336">
            <v>606.57000000000698</v>
          </cell>
          <cell r="DK336">
            <v>379.20999999999185</v>
          </cell>
          <cell r="DL336">
            <v>88.400000000023283</v>
          </cell>
          <cell r="DM336">
            <v>770.94000000000233</v>
          </cell>
          <cell r="DN336">
            <v>454.91000000000349</v>
          </cell>
          <cell r="DO336">
            <v>808.90000000002328</v>
          </cell>
          <cell r="DP336">
            <v>808.82999999998719</v>
          </cell>
          <cell r="DQ336">
            <v>454.92999999999302</v>
          </cell>
          <cell r="DR336">
            <v>5083.9999999997672</v>
          </cell>
          <cell r="DS336">
            <v>480.55999999999767</v>
          </cell>
          <cell r="DT336">
            <v>252.96999999997206</v>
          </cell>
          <cell r="DU336">
            <v>417.44000000000233</v>
          </cell>
          <cell r="DV336">
            <v>252.91000000000349</v>
          </cell>
          <cell r="DW336">
            <v>531.1699999999837</v>
          </cell>
          <cell r="DX336">
            <v>366.75</v>
          </cell>
          <cell r="DY336">
            <v>214.98000000001048</v>
          </cell>
          <cell r="DZ336">
            <v>670.27999999999884</v>
          </cell>
          <cell r="EA336">
            <v>341.47000000000116</v>
          </cell>
          <cell r="EB336">
            <v>860</v>
          </cell>
          <cell r="EC336">
            <v>328.77999999999884</v>
          </cell>
          <cell r="ED336">
            <v>366.69000000000233</v>
          </cell>
        </row>
        <row r="338">
          <cell r="C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5">
          <cell r="A345" t="str">
            <v>Total IRP Resources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-88.299999999988358</v>
          </cell>
          <cell r="R345">
            <v>-87101.253910275176</v>
          </cell>
          <cell r="S345">
            <v>-89835.680000000633</v>
          </cell>
          <cell r="T345">
            <v>-80.979999999981374</v>
          </cell>
          <cell r="U345">
            <v>2154.1300897261535</v>
          </cell>
          <cell r="V345">
            <v>-67.490000000019791</v>
          </cell>
          <cell r="W345">
            <v>-371.11000000001513</v>
          </cell>
          <cell r="X345">
            <v>877.16000000000349</v>
          </cell>
          <cell r="Y345">
            <v>-1282.0099999997765</v>
          </cell>
          <cell r="Z345">
            <v>1767.8660000000091</v>
          </cell>
          <cell r="AA345">
            <v>-74.220000000001164</v>
          </cell>
          <cell r="AB345">
            <v>-202.42000000001281</v>
          </cell>
          <cell r="AC345">
            <v>47.230000000010477</v>
          </cell>
          <cell r="AD345">
            <v>-33.729999999981374</v>
          </cell>
          <cell r="AE345">
            <v>211506.1053449735</v>
          </cell>
          <cell r="AF345">
            <v>-9034.7543143909425</v>
          </cell>
          <cell r="AG345">
            <v>14802.130736483494</v>
          </cell>
          <cell r="AH345">
            <v>70425.173917997628</v>
          </cell>
          <cell r="AI345">
            <v>64436.890764242504</v>
          </cell>
          <cell r="AJ345">
            <v>17859.727355774026</v>
          </cell>
          <cell r="AK345">
            <v>20364.762221710058</v>
          </cell>
          <cell r="AL345">
            <v>-9256.9650000007823</v>
          </cell>
          <cell r="AM345">
            <v>-1066.2456418008078</v>
          </cell>
          <cell r="AN345">
            <v>1422.3939461228438</v>
          </cell>
          <cell r="AO345">
            <v>40988.146420420613</v>
          </cell>
          <cell r="AP345">
            <v>7362.224208411295</v>
          </cell>
          <cell r="AQ345">
            <v>-6797.3792699957266</v>
          </cell>
          <cell r="AR345">
            <v>213121.967348665</v>
          </cell>
          <cell r="AS345">
            <v>-9327.4775142483413</v>
          </cell>
          <cell r="AT345">
            <v>-255.4881540061906</v>
          </cell>
          <cell r="AU345">
            <v>74014.027990484145</v>
          </cell>
          <cell r="AV345">
            <v>67185.729895212688</v>
          </cell>
          <cell r="AW345">
            <v>23897.321439189836</v>
          </cell>
          <cell r="AX345">
            <v>18030.204724601703</v>
          </cell>
          <cell r="AY345">
            <v>241.4588116616942</v>
          </cell>
          <cell r="AZ345">
            <v>-2459.3914557304233</v>
          </cell>
          <cell r="BA345">
            <v>2441.0974977100268</v>
          </cell>
          <cell r="BB345">
            <v>34045.533870059066</v>
          </cell>
          <cell r="BC345">
            <v>13674.840394104365</v>
          </cell>
          <cell r="BD345">
            <v>-8365.8901503733359</v>
          </cell>
          <cell r="BE345">
            <v>152800.32693564892</v>
          </cell>
          <cell r="BF345">
            <v>-10873.761668932624</v>
          </cell>
          <cell r="BG345">
            <v>-1793.2212421852164</v>
          </cell>
          <cell r="BH345">
            <v>59026.435618997086</v>
          </cell>
          <cell r="BI345">
            <v>68274.998779479414</v>
          </cell>
          <cell r="BJ345">
            <v>19896.227052047383</v>
          </cell>
          <cell r="BK345">
            <v>3106.1773735047318</v>
          </cell>
          <cell r="BL345">
            <v>-3748.1863504517823</v>
          </cell>
          <cell r="BM345">
            <v>-7590.6017897096463</v>
          </cell>
          <cell r="BN345">
            <v>16647.140944380313</v>
          </cell>
          <cell r="BO345">
            <v>20942.851259197108</v>
          </cell>
          <cell r="BP345">
            <v>-5401.6077555455267</v>
          </cell>
          <cell r="BQ345">
            <v>-5686.1252851430327</v>
          </cell>
          <cell r="BR345">
            <v>105286.81788633019</v>
          </cell>
          <cell r="BS345">
            <v>-9159.610405549407</v>
          </cell>
          <cell r="BT345">
            <v>-3089.3918907684274</v>
          </cell>
          <cell r="BU345">
            <v>61735.912358724512</v>
          </cell>
          <cell r="BV345">
            <v>61690.432206004858</v>
          </cell>
          <cell r="BW345">
            <v>4475.5943186678924</v>
          </cell>
          <cell r="BX345">
            <v>7810.0927124135196</v>
          </cell>
          <cell r="BY345">
            <v>-4869.7413346339017</v>
          </cell>
          <cell r="BZ345">
            <v>-12654.170649133623</v>
          </cell>
          <cell r="CA345">
            <v>776.52591045945883</v>
          </cell>
          <cell r="CB345">
            <v>9620.9074871521443</v>
          </cell>
          <cell r="CC345">
            <v>-5332.5207274234854</v>
          </cell>
          <cell r="CD345">
            <v>-5717.2120995773003</v>
          </cell>
          <cell r="CE345">
            <v>9718.4355273842812</v>
          </cell>
          <cell r="CF345">
            <v>-6619.7260892372578</v>
          </cell>
          <cell r="CG345">
            <v>-5358.9105993984267</v>
          </cell>
          <cell r="CH345">
            <v>23542.515505338553</v>
          </cell>
          <cell r="CI345">
            <v>43988.441486987285</v>
          </cell>
          <cell r="CJ345">
            <v>2604.23916810425</v>
          </cell>
          <cell r="CK345">
            <v>-11033.748000000138</v>
          </cell>
          <cell r="CL345">
            <v>-11969.70890507102</v>
          </cell>
          <cell r="CM345">
            <v>-12724.642500001006</v>
          </cell>
          <cell r="CN345">
            <v>-8365.303537607193</v>
          </cell>
          <cell r="CO345">
            <v>11849.421971525997</v>
          </cell>
          <cell r="CP345">
            <v>-4785.0596972582862</v>
          </cell>
          <cell r="CQ345">
            <v>-11409.083276002668</v>
          </cell>
          <cell r="CR345">
            <v>-29873.700782090425</v>
          </cell>
          <cell r="CS345">
            <v>-2893.4724000003189</v>
          </cell>
          <cell r="CT345">
            <v>-1427.6344652017578</v>
          </cell>
          <cell r="CU345">
            <v>14974.868232260458</v>
          </cell>
          <cell r="CV345">
            <v>11134.186722687446</v>
          </cell>
          <cell r="CW345">
            <v>4458.0816845502704</v>
          </cell>
          <cell r="CX345">
            <v>-7966.4307771520689</v>
          </cell>
          <cell r="CY345">
            <v>-18331.128099992871</v>
          </cell>
          <cell r="CZ345">
            <v>-17736.653499998152</v>
          </cell>
          <cell r="DA345">
            <v>-8359.8614374781027</v>
          </cell>
          <cell r="DB345">
            <v>1952.1504582287744</v>
          </cell>
          <cell r="DC345">
            <v>-899.57059999834746</v>
          </cell>
          <cell r="DD345">
            <v>-4778.2366000013426</v>
          </cell>
          <cell r="DE345">
            <v>-45054.379592478275</v>
          </cell>
          <cell r="DF345">
            <v>-7066.3561999984086</v>
          </cell>
          <cell r="DG345">
            <v>1277.3363999985158</v>
          </cell>
          <cell r="DH345">
            <v>11632.393035518005</v>
          </cell>
          <cell r="DI345">
            <v>-2696.2747694030404</v>
          </cell>
          <cell r="DJ345">
            <v>-2261.3662198483944</v>
          </cell>
          <cell r="DK345">
            <v>-6649.4406999982893</v>
          </cell>
          <cell r="DL345">
            <v>-14431.121499992907</v>
          </cell>
          <cell r="DM345">
            <v>-13531.334500005469</v>
          </cell>
          <cell r="DN345">
            <v>-10606.357849612832</v>
          </cell>
          <cell r="DO345">
            <v>-1471.4276890680194</v>
          </cell>
          <cell r="DP345">
            <v>2560.8502000011504</v>
          </cell>
          <cell r="DQ345">
            <v>-1811.2797999996692</v>
          </cell>
          <cell r="DR345">
            <v>-108449.37729996443</v>
          </cell>
          <cell r="DS345">
            <v>-2818.770600002259</v>
          </cell>
          <cell r="DT345">
            <v>-4899.1995000001043</v>
          </cell>
          <cell r="DU345">
            <v>-1173.9898999966681</v>
          </cell>
          <cell r="DV345">
            <v>-9934.1587999984622</v>
          </cell>
          <cell r="DW345">
            <v>-4630.5550000015646</v>
          </cell>
          <cell r="DX345">
            <v>-11702.022299999371</v>
          </cell>
          <cell r="DY345">
            <v>-28813.068700000644</v>
          </cell>
          <cell r="DZ345">
            <v>-21534.92719999887</v>
          </cell>
          <cell r="EA345">
            <v>-10541.872999999672</v>
          </cell>
          <cell r="EB345">
            <v>-5656.2255999986082</v>
          </cell>
          <cell r="EC345">
            <v>-3656.3881999980658</v>
          </cell>
          <cell r="ED345">
            <v>-3088.198500001803</v>
          </cell>
        </row>
        <row r="347">
          <cell r="A347" t="str">
            <v>Growth Station Resources</v>
          </cell>
        </row>
        <row r="348">
          <cell r="C348" t="str">
            <v>Growth Station - E - Southwest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Growth Station - E - Utah North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>Growth Station - E - Utah South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Growth Station - E - Wyoming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Growth Station - W - Jim Bridger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-5495.1549999999988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-656.42100000000028</v>
          </cell>
          <cell r="CL352">
            <v>-4838.7340000000004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-2801.5559999999969</v>
          </cell>
          <cell r="CS352">
            <v>0</v>
          </cell>
          <cell r="CT352">
            <v>0</v>
          </cell>
          <cell r="CU352">
            <v>378.2129999999961</v>
          </cell>
          <cell r="CV352">
            <v>0</v>
          </cell>
          <cell r="CW352">
            <v>0</v>
          </cell>
          <cell r="CX352">
            <v>0</v>
          </cell>
          <cell r="CY352">
            <v>-3179.7690000000002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-3764.6200000000099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-3764.6200000000099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-16655.332699999999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-20.75669999999991</v>
          </cell>
          <cell r="DY352">
            <v>-16634.576000000001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Growth Station - W - Mid Columbia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-299.34650000000011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-299.34650000000011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-2846.5198699999964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49.878100000000359</v>
          </cell>
          <cell r="CL353">
            <v>-3023.0010000000002</v>
          </cell>
          <cell r="CM353">
            <v>0</v>
          </cell>
          <cell r="CN353">
            <v>126.60302999999993</v>
          </cell>
          <cell r="CO353">
            <v>0</v>
          </cell>
          <cell r="CP353">
            <v>0</v>
          </cell>
          <cell r="CQ353">
            <v>0</v>
          </cell>
          <cell r="CR353">
            <v>-3182.062460000001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-995.30325999999991</v>
          </cell>
          <cell r="CY353">
            <v>-2370.0769999999975</v>
          </cell>
          <cell r="CZ353">
            <v>183.31779999999981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142.59200999999302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-443.27370000000002</v>
          </cell>
          <cell r="DL353">
            <v>518.01399999999558</v>
          </cell>
          <cell r="DM353">
            <v>0</v>
          </cell>
          <cell r="DN353">
            <v>0</v>
          </cell>
          <cell r="DO353">
            <v>67.851709999999969</v>
          </cell>
          <cell r="DP353">
            <v>0</v>
          </cell>
          <cell r="DQ353">
            <v>0</v>
          </cell>
          <cell r="DR353">
            <v>-5475.8699999999953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-5475.8699999999953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Growth Station - W - Oregon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A356" t="str">
            <v>Total Growth Station Resources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-299.34650000000011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-299.34650000000011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-8341.6748700000026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-606.54289999999855</v>
          </cell>
          <cell r="CL356">
            <v>-7861.7350000000006</v>
          </cell>
          <cell r="CM356">
            <v>0</v>
          </cell>
          <cell r="CN356">
            <v>126.60302999999993</v>
          </cell>
          <cell r="CO356">
            <v>0</v>
          </cell>
          <cell r="CP356">
            <v>0</v>
          </cell>
          <cell r="CQ356">
            <v>0</v>
          </cell>
          <cell r="CR356">
            <v>-5983.6184600000124</v>
          </cell>
          <cell r="CS356">
            <v>0</v>
          </cell>
          <cell r="CT356">
            <v>0</v>
          </cell>
          <cell r="CU356">
            <v>378.2129999999961</v>
          </cell>
          <cell r="CV356">
            <v>0</v>
          </cell>
          <cell r="CW356">
            <v>0</v>
          </cell>
          <cell r="CX356">
            <v>-995.30325999999991</v>
          </cell>
          <cell r="CY356">
            <v>-5549.8459999999905</v>
          </cell>
          <cell r="CZ356">
            <v>183.31779999999981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-3622.0279900000023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-443.27370000000002</v>
          </cell>
          <cell r="DL356">
            <v>-3246.6059999999998</v>
          </cell>
          <cell r="DM356">
            <v>0</v>
          </cell>
          <cell r="DN356">
            <v>0</v>
          </cell>
          <cell r="DO356">
            <v>67.851709999999969</v>
          </cell>
          <cell r="DP356">
            <v>0</v>
          </cell>
          <cell r="DQ356">
            <v>0</v>
          </cell>
          <cell r="DR356">
            <v>-22131.202699999994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-20.75669999999991</v>
          </cell>
          <cell r="DY356">
            <v>-22110.445999999996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F357" t="str">
            <v>=</v>
          </cell>
          <cell r="G357" t="str">
            <v>=</v>
          </cell>
          <cell r="H357" t="str">
            <v>=</v>
          </cell>
          <cell r="I357" t="str">
            <v>=</v>
          </cell>
          <cell r="J357" t="str">
            <v>=</v>
          </cell>
          <cell r="K357" t="str">
            <v>=</v>
          </cell>
          <cell r="L357" t="str">
            <v>=</v>
          </cell>
          <cell r="M357" t="str">
            <v>=</v>
          </cell>
          <cell r="N357" t="str">
            <v>=</v>
          </cell>
          <cell r="O357" t="str">
            <v>=</v>
          </cell>
          <cell r="P357" t="str">
            <v>=</v>
          </cell>
          <cell r="Q357" t="str">
            <v>=</v>
          </cell>
          <cell r="R357" t="str">
            <v>=</v>
          </cell>
          <cell r="S357" t="str">
            <v>=</v>
          </cell>
          <cell r="T357" t="str">
            <v>=</v>
          </cell>
          <cell r="U357" t="str">
            <v>=</v>
          </cell>
          <cell r="V357" t="str">
            <v>=</v>
          </cell>
          <cell r="W357" t="str">
            <v>=</v>
          </cell>
          <cell r="X357" t="str">
            <v>=</v>
          </cell>
          <cell r="Y357" t="str">
            <v>=</v>
          </cell>
          <cell r="Z357" t="str">
            <v>=</v>
          </cell>
          <cell r="AA357" t="str">
            <v>=</v>
          </cell>
          <cell r="AB357" t="str">
            <v>=</v>
          </cell>
          <cell r="AC357" t="str">
            <v>=</v>
          </cell>
          <cell r="AD357" t="str">
            <v>=</v>
          </cell>
          <cell r="AE357" t="str">
            <v>=</v>
          </cell>
          <cell r="AF357" t="str">
            <v>=</v>
          </cell>
          <cell r="AG357" t="str">
            <v>=</v>
          </cell>
          <cell r="AH357" t="str">
            <v>=</v>
          </cell>
          <cell r="AI357" t="str">
            <v>=</v>
          </cell>
          <cell r="AJ357" t="str">
            <v>=</v>
          </cell>
          <cell r="AK357" t="str">
            <v>=</v>
          </cell>
          <cell r="AL357" t="str">
            <v>=</v>
          </cell>
          <cell r="AM357" t="str">
            <v>=</v>
          </cell>
          <cell r="AN357" t="str">
            <v>=</v>
          </cell>
          <cell r="AO357" t="str">
            <v>=</v>
          </cell>
          <cell r="AP357" t="str">
            <v>=</v>
          </cell>
          <cell r="AQ357" t="str">
            <v>=</v>
          </cell>
          <cell r="AR357" t="str">
            <v>=</v>
          </cell>
          <cell r="AS357" t="str">
            <v>=</v>
          </cell>
          <cell r="AT357" t="str">
            <v>=</v>
          </cell>
          <cell r="AU357" t="str">
            <v>=</v>
          </cell>
          <cell r="AV357" t="str">
            <v>=</v>
          </cell>
          <cell r="AW357" t="str">
            <v>=</v>
          </cell>
          <cell r="AX357" t="str">
            <v>=</v>
          </cell>
          <cell r="AY357" t="str">
            <v>=</v>
          </cell>
          <cell r="AZ357" t="str">
            <v>=</v>
          </cell>
          <cell r="BA357" t="str">
            <v>=</v>
          </cell>
          <cell r="BB357" t="str">
            <v>=</v>
          </cell>
          <cell r="BC357" t="str">
            <v>=</v>
          </cell>
          <cell r="BD357" t="str">
            <v>=</v>
          </cell>
          <cell r="BE357" t="str">
            <v>=</v>
          </cell>
          <cell r="BF357" t="str">
            <v>=</v>
          </cell>
          <cell r="BG357" t="str">
            <v>=</v>
          </cell>
          <cell r="BH357" t="str">
            <v>=</v>
          </cell>
          <cell r="BI357" t="str">
            <v>=</v>
          </cell>
          <cell r="BJ357" t="str">
            <v>=</v>
          </cell>
          <cell r="BK357" t="str">
            <v>=</v>
          </cell>
          <cell r="BL357" t="str">
            <v>=</v>
          </cell>
          <cell r="BM357" t="str">
            <v>=</v>
          </cell>
          <cell r="BN357" t="str">
            <v>=</v>
          </cell>
          <cell r="BO357" t="str">
            <v>=</v>
          </cell>
          <cell r="BP357" t="str">
            <v>=</v>
          </cell>
          <cell r="BQ357" t="str">
            <v>=</v>
          </cell>
          <cell r="BR357" t="str">
            <v>=</v>
          </cell>
          <cell r="BS357" t="str">
            <v>=</v>
          </cell>
          <cell r="BT357" t="str">
            <v>=</v>
          </cell>
          <cell r="BU357" t="str">
            <v>=</v>
          </cell>
          <cell r="BV357" t="str">
            <v>=</v>
          </cell>
          <cell r="BW357" t="str">
            <v>=</v>
          </cell>
          <cell r="BX357" t="str">
            <v>=</v>
          </cell>
          <cell r="BY357" t="str">
            <v>=</v>
          </cell>
          <cell r="BZ357" t="str">
            <v>=</v>
          </cell>
          <cell r="CA357" t="str">
            <v>=</v>
          </cell>
          <cell r="CB357" t="str">
            <v>=</v>
          </cell>
          <cell r="CC357" t="str">
            <v>=</v>
          </cell>
          <cell r="CD357" t="str">
            <v>=</v>
          </cell>
          <cell r="CE357" t="str">
            <v>=</v>
          </cell>
          <cell r="CF357" t="str">
            <v>=</v>
          </cell>
          <cell r="CG357" t="str">
            <v>=</v>
          </cell>
          <cell r="CH357" t="str">
            <v>=</v>
          </cell>
          <cell r="CI357" t="str">
            <v>=</v>
          </cell>
          <cell r="CJ357" t="str">
            <v>=</v>
          </cell>
          <cell r="CK357" t="str">
            <v>=</v>
          </cell>
          <cell r="CL357" t="str">
            <v>=</v>
          </cell>
          <cell r="CM357" t="str">
            <v>=</v>
          </cell>
          <cell r="CN357" t="str">
            <v>=</v>
          </cell>
          <cell r="CO357" t="str">
            <v>=</v>
          </cell>
          <cell r="CP357" t="str">
            <v>=</v>
          </cell>
          <cell r="CQ357" t="str">
            <v>=</v>
          </cell>
          <cell r="CR357" t="str">
            <v>=</v>
          </cell>
          <cell r="CS357" t="str">
            <v>=</v>
          </cell>
          <cell r="CT357" t="str">
            <v>=</v>
          </cell>
          <cell r="CU357" t="str">
            <v>=</v>
          </cell>
          <cell r="CV357" t="str">
            <v>=</v>
          </cell>
          <cell r="CW357" t="str">
            <v>=</v>
          </cell>
          <cell r="CX357" t="str">
            <v>=</v>
          </cell>
          <cell r="CY357" t="str">
            <v>=</v>
          </cell>
          <cell r="CZ357" t="str">
            <v>=</v>
          </cell>
          <cell r="DA357" t="str">
            <v>=</v>
          </cell>
          <cell r="DB357" t="str">
            <v>=</v>
          </cell>
          <cell r="DC357" t="str">
            <v>=</v>
          </cell>
          <cell r="DD357" t="str">
            <v>=</v>
          </cell>
          <cell r="DE357" t="str">
            <v>=</v>
          </cell>
          <cell r="DF357" t="str">
            <v>=</v>
          </cell>
          <cell r="DG357" t="str">
            <v>=</v>
          </cell>
          <cell r="DH357" t="str">
            <v>=</v>
          </cell>
          <cell r="DI357" t="str">
            <v>=</v>
          </cell>
          <cell r="DJ357" t="str">
            <v>=</v>
          </cell>
          <cell r="DK357" t="str">
            <v>=</v>
          </cell>
          <cell r="DL357" t="str">
            <v>=</v>
          </cell>
          <cell r="DM357" t="str">
            <v>=</v>
          </cell>
          <cell r="DN357" t="str">
            <v>=</v>
          </cell>
          <cell r="DO357" t="str">
            <v>=</v>
          </cell>
          <cell r="DP357" t="str">
            <v>=</v>
          </cell>
          <cell r="DQ357" t="str">
            <v>=</v>
          </cell>
          <cell r="DR357" t="str">
            <v>=</v>
          </cell>
          <cell r="DS357" t="str">
            <v>=</v>
          </cell>
          <cell r="DT357" t="str">
            <v>=</v>
          </cell>
          <cell r="DU357" t="str">
            <v>=</v>
          </cell>
          <cell r="DV357" t="str">
            <v>=</v>
          </cell>
          <cell r="DW357" t="str">
            <v>=</v>
          </cell>
          <cell r="DX357" t="str">
            <v>=</v>
          </cell>
          <cell r="DY357" t="str">
            <v>=</v>
          </cell>
          <cell r="DZ357" t="str">
            <v>=</v>
          </cell>
          <cell r="EA357" t="str">
            <v>=</v>
          </cell>
          <cell r="EB357" t="str">
            <v>=</v>
          </cell>
          <cell r="EC357" t="str">
            <v>=</v>
          </cell>
          <cell r="ED357" t="str">
            <v>=</v>
          </cell>
        </row>
        <row r="358">
          <cell r="A358" t="str">
            <v>Net Power Cost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-99217.390726581216</v>
          </cell>
          <cell r="R358">
            <v>-3083650.4922785759</v>
          </cell>
          <cell r="S358">
            <v>-117760.56501184404</v>
          </cell>
          <cell r="T358">
            <v>-144795.7873082459</v>
          </cell>
          <cell r="U358">
            <v>-181970.86434693635</v>
          </cell>
          <cell r="V358">
            <v>-184907.09053638577</v>
          </cell>
          <cell r="W358">
            <v>-267921.19460879266</v>
          </cell>
          <cell r="X358">
            <v>-327513.44252854586</v>
          </cell>
          <cell r="Y358">
            <v>-599276.81328520179</v>
          </cell>
          <cell r="Z358">
            <v>-499857.56542602181</v>
          </cell>
          <cell r="AA358">
            <v>-319725.09686209261</v>
          </cell>
          <cell r="AB358">
            <v>-209727.37721864879</v>
          </cell>
          <cell r="AC358">
            <v>-128673.71770791709</v>
          </cell>
          <cell r="AD358">
            <v>-101520.97743803263</v>
          </cell>
          <cell r="AE358">
            <v>-754860.06977391243</v>
          </cell>
          <cell r="AF358">
            <v>-31039.782027110457</v>
          </cell>
          <cell r="AG358">
            <v>-10107.205578714609</v>
          </cell>
          <cell r="AH358">
            <v>31819.913829267025</v>
          </cell>
          <cell r="AI358">
            <v>23258.093586325645</v>
          </cell>
          <cell r="AJ358">
            <v>-60159.834253281355</v>
          </cell>
          <cell r="AK358">
            <v>-87148.825551241636</v>
          </cell>
          <cell r="AL358">
            <v>-262316.71518602967</v>
          </cell>
          <cell r="AM358">
            <v>-207120.91876865923</v>
          </cell>
          <cell r="AN358">
            <v>-87654.210664212704</v>
          </cell>
          <cell r="AO358">
            <v>-25045.070447221398</v>
          </cell>
          <cell r="AP358">
            <v>-20921.897179707885</v>
          </cell>
          <cell r="AQ358">
            <v>-18423.617533370852</v>
          </cell>
          <cell r="AR358">
            <v>-792368.3431429863</v>
          </cell>
          <cell r="AS358">
            <v>-35956.673466190696</v>
          </cell>
          <cell r="AT358">
            <v>-25609.4164108634</v>
          </cell>
          <cell r="AU358">
            <v>38697.954219162464</v>
          </cell>
          <cell r="AV358">
            <v>18112.226954817772</v>
          </cell>
          <cell r="AW358">
            <v>-54344.589083150029</v>
          </cell>
          <cell r="AX358">
            <v>-105847.17242160439</v>
          </cell>
          <cell r="AY358">
            <v>-240816.55933409929</v>
          </cell>
          <cell r="AZ358">
            <v>-214160.94538743794</v>
          </cell>
          <cell r="BA358">
            <v>-106515.0050393492</v>
          </cell>
          <cell r="BB358">
            <v>-29053.046117335558</v>
          </cell>
          <cell r="BC358">
            <v>-18312.758672505617</v>
          </cell>
          <cell r="BD358">
            <v>-18562.358384415507</v>
          </cell>
          <cell r="BE358">
            <v>-917314.55772542953</v>
          </cell>
          <cell r="BF358">
            <v>-34519.16288895905</v>
          </cell>
          <cell r="BG358">
            <v>-25203.680192902684</v>
          </cell>
          <cell r="BH358">
            <v>32423.71216262877</v>
          </cell>
          <cell r="BI358">
            <v>9449.7337466478348</v>
          </cell>
          <cell r="BJ358">
            <v>-53536.65673032403</v>
          </cell>
          <cell r="BK358">
            <v>-124967.05041845143</v>
          </cell>
          <cell r="BL358">
            <v>-280339.16503472626</v>
          </cell>
          <cell r="BM358">
            <v>-242732.88768951595</v>
          </cell>
          <cell r="BN358">
            <v>-97197.175025999546</v>
          </cell>
          <cell r="BO358">
            <v>-44821.991672188044</v>
          </cell>
          <cell r="BP358">
            <v>-36553.495705574751</v>
          </cell>
          <cell r="BQ358">
            <v>-19316.738276019692</v>
          </cell>
          <cell r="BR358">
            <v>-1109115.0284957886</v>
          </cell>
          <cell r="BS358">
            <v>-40296.660708069801</v>
          </cell>
          <cell r="BT358">
            <v>-29010.784194350243</v>
          </cell>
          <cell r="BU358">
            <v>26489.695235729218</v>
          </cell>
          <cell r="BV358">
            <v>3718.9136059731245</v>
          </cell>
          <cell r="BW358">
            <v>-88121.272021144629</v>
          </cell>
          <cell r="BX358">
            <v>-129468.26565724611</v>
          </cell>
          <cell r="BY358">
            <v>-342434.79922868311</v>
          </cell>
          <cell r="BZ358">
            <v>-275150.59572249651</v>
          </cell>
          <cell r="CA358">
            <v>-114135.01069389284</v>
          </cell>
          <cell r="CB358">
            <v>-65322.407286077738</v>
          </cell>
          <cell r="CC358">
            <v>-34900.299019411206</v>
          </cell>
          <cell r="CD358">
            <v>-20483.542805939913</v>
          </cell>
          <cell r="CE358">
            <v>-1640071.1502871513</v>
          </cell>
          <cell r="CF358">
            <v>-56994.733292847872</v>
          </cell>
          <cell r="CG358">
            <v>-52723.56710422039</v>
          </cell>
          <cell r="CH358">
            <v>-28835.46267336607</v>
          </cell>
          <cell r="CI358">
            <v>-29712.957868903875</v>
          </cell>
          <cell r="CJ358">
            <v>-121942.14833559096</v>
          </cell>
          <cell r="CK358">
            <v>-188185.95619936287</v>
          </cell>
          <cell r="CL358">
            <v>-455273.65750825405</v>
          </cell>
          <cell r="CM358">
            <v>-379106.59306935966</v>
          </cell>
          <cell r="CN358">
            <v>-155250.30508592725</v>
          </cell>
          <cell r="CO358">
            <v>-87983.331486448646</v>
          </cell>
          <cell r="CP358">
            <v>-49486.327341288328</v>
          </cell>
          <cell r="CQ358">
            <v>-34576.110321253538</v>
          </cell>
          <cell r="CR358">
            <v>-1859270.0390825272</v>
          </cell>
          <cell r="CS358">
            <v>-52001.063842609525</v>
          </cell>
          <cell r="CT358">
            <v>-60576.111523211002</v>
          </cell>
          <cell r="CU358">
            <v>-41569.821703672409</v>
          </cell>
          <cell r="CV358">
            <v>-63363.163658440113</v>
          </cell>
          <cell r="CW358">
            <v>-102813.96995604038</v>
          </cell>
          <cell r="CX358">
            <v>-187842.99978840351</v>
          </cell>
          <cell r="CY358">
            <v>-527718.41138720512</v>
          </cell>
          <cell r="CZ358">
            <v>-468521.15567214787</v>
          </cell>
          <cell r="DA358">
            <v>-168825.1693893373</v>
          </cell>
          <cell r="DB358">
            <v>-108486.89035630226</v>
          </cell>
          <cell r="DC358">
            <v>-51495.96706867218</v>
          </cell>
          <cell r="DD358">
            <v>-26055.314736515284</v>
          </cell>
          <cell r="DE358">
            <v>-1263503.2747650146</v>
          </cell>
          <cell r="DF358">
            <v>-28775.887590706348</v>
          </cell>
          <cell r="DG358">
            <v>-19434.295446977019</v>
          </cell>
          <cell r="DH358">
            <v>-17141.540738135576</v>
          </cell>
          <cell r="DI358">
            <v>-47804.456552028656</v>
          </cell>
          <cell r="DJ358">
            <v>-35718.792895048857</v>
          </cell>
          <cell r="DK358">
            <v>-127456.12998463213</v>
          </cell>
          <cell r="DL358">
            <v>-408586.05064928532</v>
          </cell>
          <cell r="DM358">
            <v>-347963.99150106311</v>
          </cell>
          <cell r="DN358">
            <v>-116239.00469695032</v>
          </cell>
          <cell r="DO358">
            <v>-71023.026002049446</v>
          </cell>
          <cell r="DP358">
            <v>-19292.251110598445</v>
          </cell>
          <cell r="DQ358">
            <v>-24067.847597181797</v>
          </cell>
          <cell r="DR358">
            <v>-1634723.9901783466</v>
          </cell>
          <cell r="DS358">
            <v>-49797.607619121671</v>
          </cell>
          <cell r="DT358">
            <v>-46905.72941121459</v>
          </cell>
          <cell r="DU358">
            <v>-54233.347511678934</v>
          </cell>
          <cell r="DV358">
            <v>-89017.301385626197</v>
          </cell>
          <cell r="DW358">
            <v>-84032.973804861307</v>
          </cell>
          <cell r="DX358">
            <v>-164979.51895210147</v>
          </cell>
          <cell r="DY358">
            <v>-453181.22407892346</v>
          </cell>
          <cell r="DZ358">
            <v>-376703.57373036444</v>
          </cell>
          <cell r="EA358">
            <v>-165847.29426339269</v>
          </cell>
          <cell r="EB358">
            <v>-86231.988705560565</v>
          </cell>
          <cell r="EC358">
            <v>-38582.746282622218</v>
          </cell>
          <cell r="ED358">
            <v>-25210.684433057904</v>
          </cell>
        </row>
        <row r="359">
          <cell r="F359" t="str">
            <v>=</v>
          </cell>
          <cell r="G359" t="str">
            <v>=</v>
          </cell>
          <cell r="H359" t="str">
            <v>=</v>
          </cell>
          <cell r="I359" t="str">
            <v>=</v>
          </cell>
          <cell r="J359" t="str">
            <v>=</v>
          </cell>
          <cell r="K359" t="str">
            <v>=</v>
          </cell>
          <cell r="L359" t="str">
            <v>=</v>
          </cell>
          <cell r="M359" t="str">
            <v>=</v>
          </cell>
          <cell r="N359" t="str">
            <v>=</v>
          </cell>
          <cell r="O359" t="str">
            <v>=</v>
          </cell>
          <cell r="P359" t="str">
            <v>=</v>
          </cell>
          <cell r="Q359" t="str">
            <v>=</v>
          </cell>
          <cell r="R359" t="str">
            <v>=</v>
          </cell>
          <cell r="S359" t="str">
            <v>=</v>
          </cell>
          <cell r="T359" t="str">
            <v>=</v>
          </cell>
          <cell r="U359" t="str">
            <v>=</v>
          </cell>
          <cell r="V359" t="str">
            <v>=</v>
          </cell>
          <cell r="W359" t="str">
            <v>=</v>
          </cell>
          <cell r="X359" t="str">
            <v>=</v>
          </cell>
          <cell r="Y359" t="str">
            <v>=</v>
          </cell>
          <cell r="Z359" t="str">
            <v>=</v>
          </cell>
          <cell r="AA359" t="str">
            <v>=</v>
          </cell>
          <cell r="AB359" t="str">
            <v>=</v>
          </cell>
          <cell r="AC359" t="str">
            <v>=</v>
          </cell>
          <cell r="AD359" t="str">
            <v>=</v>
          </cell>
          <cell r="AE359" t="str">
            <v>=</v>
          </cell>
          <cell r="AF359" t="str">
            <v>=</v>
          </cell>
          <cell r="AG359" t="str">
            <v>=</v>
          </cell>
          <cell r="AH359" t="str">
            <v>=</v>
          </cell>
          <cell r="AI359" t="str">
            <v>=</v>
          </cell>
          <cell r="AJ359" t="str">
            <v>=</v>
          </cell>
          <cell r="AK359" t="str">
            <v>=</v>
          </cell>
          <cell r="AL359" t="str">
            <v>=</v>
          </cell>
          <cell r="AM359" t="str">
            <v>=</v>
          </cell>
          <cell r="AN359" t="str">
            <v>=</v>
          </cell>
          <cell r="AO359" t="str">
            <v>=</v>
          </cell>
          <cell r="AP359" t="str">
            <v>=</v>
          </cell>
          <cell r="AQ359" t="str">
            <v>=</v>
          </cell>
          <cell r="AR359" t="str">
            <v>=</v>
          </cell>
          <cell r="AS359" t="str">
            <v>=</v>
          </cell>
          <cell r="AT359" t="str">
            <v>=</v>
          </cell>
          <cell r="AU359" t="str">
            <v>=</v>
          </cell>
          <cell r="AV359" t="str">
            <v>=</v>
          </cell>
          <cell r="AW359" t="str">
            <v>=</v>
          </cell>
          <cell r="AX359" t="str">
            <v>=</v>
          </cell>
          <cell r="AY359" t="str">
            <v>=</v>
          </cell>
          <cell r="AZ359" t="str">
            <v>=</v>
          </cell>
          <cell r="BA359" t="str">
            <v>=</v>
          </cell>
          <cell r="BB359" t="str">
            <v>=</v>
          </cell>
          <cell r="BC359" t="str">
            <v>=</v>
          </cell>
          <cell r="BD359" t="str">
            <v>=</v>
          </cell>
          <cell r="BE359" t="str">
            <v>=</v>
          </cell>
          <cell r="BF359" t="str">
            <v>=</v>
          </cell>
          <cell r="BG359" t="str">
            <v>=</v>
          </cell>
          <cell r="BH359" t="str">
            <v>=</v>
          </cell>
          <cell r="BI359" t="str">
            <v>=</v>
          </cell>
          <cell r="BJ359" t="str">
            <v>=</v>
          </cell>
          <cell r="BK359" t="str">
            <v>=</v>
          </cell>
          <cell r="BL359" t="str">
            <v>=</v>
          </cell>
          <cell r="BM359" t="str">
            <v>=</v>
          </cell>
          <cell r="BN359" t="str">
            <v>=</v>
          </cell>
          <cell r="BO359" t="str">
            <v>=</v>
          </cell>
          <cell r="BP359" t="str">
            <v>=</v>
          </cell>
          <cell r="BQ359" t="str">
            <v>=</v>
          </cell>
          <cell r="BR359" t="str">
            <v>=</v>
          </cell>
          <cell r="BS359" t="str">
            <v>=</v>
          </cell>
          <cell r="BT359" t="str">
            <v>=</v>
          </cell>
          <cell r="BU359" t="str">
            <v>=</v>
          </cell>
          <cell r="BV359" t="str">
            <v>=</v>
          </cell>
          <cell r="BW359" t="str">
            <v>=</v>
          </cell>
          <cell r="BX359" t="str">
            <v>=</v>
          </cell>
          <cell r="BY359" t="str">
            <v>=</v>
          </cell>
          <cell r="BZ359" t="str">
            <v>=</v>
          </cell>
          <cell r="CA359" t="str">
            <v>=</v>
          </cell>
          <cell r="CB359" t="str">
            <v>=</v>
          </cell>
          <cell r="CC359" t="str">
            <v>=</v>
          </cell>
          <cell r="CD359" t="str">
            <v>=</v>
          </cell>
          <cell r="CE359" t="str">
            <v>=</v>
          </cell>
          <cell r="CF359" t="str">
            <v>=</v>
          </cell>
          <cell r="CG359" t="str">
            <v>=</v>
          </cell>
          <cell r="CH359" t="str">
            <v>=</v>
          </cell>
          <cell r="CI359" t="str">
            <v>=</v>
          </cell>
          <cell r="CJ359" t="str">
            <v>=</v>
          </cell>
          <cell r="CK359" t="str">
            <v>=</v>
          </cell>
          <cell r="CL359" t="str">
            <v>=</v>
          </cell>
          <cell r="CM359" t="str">
            <v>=</v>
          </cell>
          <cell r="CN359" t="str">
            <v>=</v>
          </cell>
          <cell r="CO359" t="str">
            <v>=</v>
          </cell>
          <cell r="CP359" t="str">
            <v>=</v>
          </cell>
          <cell r="CQ359" t="str">
            <v>=</v>
          </cell>
          <cell r="CR359" t="str">
            <v>=</v>
          </cell>
          <cell r="CS359" t="str">
            <v>=</v>
          </cell>
          <cell r="CT359" t="str">
            <v>=</v>
          </cell>
          <cell r="CU359" t="str">
            <v>=</v>
          </cell>
          <cell r="CV359" t="str">
            <v>=</v>
          </cell>
          <cell r="CW359" t="str">
            <v>=</v>
          </cell>
          <cell r="CX359" t="str">
            <v>=</v>
          </cell>
          <cell r="CY359" t="str">
            <v>=</v>
          </cell>
          <cell r="CZ359" t="str">
            <v>=</v>
          </cell>
          <cell r="DA359" t="str">
            <v>=</v>
          </cell>
          <cell r="DB359" t="str">
            <v>=</v>
          </cell>
          <cell r="DC359" t="str">
            <v>=</v>
          </cell>
          <cell r="DD359" t="str">
            <v>=</v>
          </cell>
          <cell r="DE359" t="str">
            <v>=</v>
          </cell>
          <cell r="DF359" t="str">
            <v>=</v>
          </cell>
          <cell r="DG359" t="str">
            <v>=</v>
          </cell>
          <cell r="DH359" t="str">
            <v>=</v>
          </cell>
          <cell r="DI359" t="str">
            <v>=</v>
          </cell>
          <cell r="DJ359" t="str">
            <v>=</v>
          </cell>
          <cell r="DK359" t="str">
            <v>=</v>
          </cell>
          <cell r="DL359" t="str">
            <v>=</v>
          </cell>
          <cell r="DM359" t="str">
            <v>=</v>
          </cell>
          <cell r="DN359" t="str">
            <v>=</v>
          </cell>
          <cell r="DO359" t="str">
            <v>=</v>
          </cell>
          <cell r="DP359" t="str">
            <v>=</v>
          </cell>
          <cell r="DQ359" t="str">
            <v>=</v>
          </cell>
          <cell r="DR359" t="str">
            <v>=</v>
          </cell>
          <cell r="DS359" t="str">
            <v>=</v>
          </cell>
          <cell r="DT359" t="str">
            <v>=</v>
          </cell>
          <cell r="DU359" t="str">
            <v>=</v>
          </cell>
          <cell r="DV359" t="str">
            <v>=</v>
          </cell>
          <cell r="DW359" t="str">
            <v>=</v>
          </cell>
          <cell r="DX359" t="str">
            <v>=</v>
          </cell>
          <cell r="DY359" t="str">
            <v>=</v>
          </cell>
          <cell r="DZ359" t="str">
            <v>=</v>
          </cell>
          <cell r="EA359" t="str">
            <v>=</v>
          </cell>
          <cell r="EB359" t="str">
            <v>=</v>
          </cell>
          <cell r="EC359" t="str">
            <v>=</v>
          </cell>
          <cell r="ED359" t="str">
            <v>=</v>
          </cell>
        </row>
        <row r="360">
          <cell r="A360" t="str">
            <v>Net Power Cost/Net System Load</v>
          </cell>
          <cell r="C360" t="str">
            <v>Net Power Cost/Net System Load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-1.8255560774406376E-2</v>
          </cell>
          <cell r="R360">
            <v>-5.0044748640473813E-2</v>
          </cell>
          <cell r="S360">
            <v>-2.1643966673771331E-2</v>
          </cell>
          <cell r="T360">
            <v>-3.0512619273128649E-2</v>
          </cell>
          <cell r="U360">
            <v>-3.6529266975559693E-2</v>
          </cell>
          <cell r="V360">
            <v>-3.9300014897680313E-2</v>
          </cell>
          <cell r="W360">
            <v>-5.5185928993630284E-2</v>
          </cell>
          <cell r="X360">
            <v>-6.3693515798352252E-2</v>
          </cell>
          <cell r="Y360">
            <v>-0.10165041891333715</v>
          </cell>
          <cell r="Z360">
            <v>-8.8261810193149159E-2</v>
          </cell>
          <cell r="AA360">
            <v>-6.4972335444902996E-2</v>
          </cell>
          <cell r="AB360">
            <v>-4.322513354687274E-2</v>
          </cell>
          <cell r="AC360">
            <v>-2.5939929614533952E-2</v>
          </cell>
          <cell r="AD360">
            <v>-1.8607194733657906E-2</v>
          </cell>
          <cell r="AE360">
            <v>-1.2176835309510636E-2</v>
          </cell>
          <cell r="AF360">
            <v>-5.6736544901809793E-3</v>
          </cell>
          <cell r="AG360">
            <v>-2.0663872988073706E-3</v>
          </cell>
          <cell r="AH360">
            <v>6.3627323248027778E-3</v>
          </cell>
          <cell r="AI360">
            <v>4.9217814067787913E-3</v>
          </cell>
          <cell r="AJ360">
            <v>-1.2363307858883843E-2</v>
          </cell>
          <cell r="AK360">
            <v>-1.6839438562325171E-2</v>
          </cell>
          <cell r="AL360">
            <v>-4.434252074997147E-2</v>
          </cell>
          <cell r="AM360">
            <v>-3.6434975590609042E-2</v>
          </cell>
          <cell r="AN360">
            <v>-1.7753917768484229E-2</v>
          </cell>
          <cell r="AO360">
            <v>-5.1406970500416094E-3</v>
          </cell>
          <cell r="AP360">
            <v>-4.2047025512346181E-3</v>
          </cell>
          <cell r="AQ360">
            <v>-3.3642609196995465E-3</v>
          </cell>
          <cell r="AR360">
            <v>-1.2757531912978237E-2</v>
          </cell>
          <cell r="AS360">
            <v>-6.5479191655732905E-3</v>
          </cell>
          <cell r="AT360">
            <v>-5.3661087365775018E-3</v>
          </cell>
          <cell r="AU360">
            <v>7.7057640545952211E-3</v>
          </cell>
          <cell r="AV360">
            <v>3.8153733066650375E-3</v>
          </cell>
          <cell r="AW360">
            <v>-1.1122308953741111E-2</v>
          </cell>
          <cell r="AX360">
            <v>-2.0358750738079578E-2</v>
          </cell>
          <cell r="AY360">
            <v>-4.0536113631073789E-2</v>
          </cell>
          <cell r="AZ360">
            <v>-3.7508775111373183E-2</v>
          </cell>
          <cell r="BA360">
            <v>-2.1489145235413787E-2</v>
          </cell>
          <cell r="BB360">
            <v>-5.9395027868660577E-3</v>
          </cell>
          <cell r="BC360">
            <v>-3.6659229480129341E-3</v>
          </cell>
          <cell r="BD360">
            <v>-3.3763309910419537E-3</v>
          </cell>
          <cell r="BE360">
            <v>-1.4753933178944578E-2</v>
          </cell>
          <cell r="BF360">
            <v>-6.2825889167150706E-3</v>
          </cell>
          <cell r="BG360">
            <v>-5.2798002029490476E-3</v>
          </cell>
          <cell r="BH360">
            <v>6.4547212978638413E-3</v>
          </cell>
          <cell r="BI360">
            <v>1.9904038936715551E-3</v>
          </cell>
          <cell r="BJ360">
            <v>-1.0947293831478078E-2</v>
          </cell>
          <cell r="BK360">
            <v>-2.3953974770865472E-2</v>
          </cell>
          <cell r="BL360">
            <v>-4.7176697332112383E-2</v>
          </cell>
          <cell r="BM360">
            <v>-4.2383514926580546E-2</v>
          </cell>
          <cell r="BN360">
            <v>-1.9596680430375102E-2</v>
          </cell>
          <cell r="BO360">
            <v>-9.1564602338216616E-3</v>
          </cell>
          <cell r="BP360">
            <v>-7.3117186315450056E-3</v>
          </cell>
          <cell r="BQ360">
            <v>-3.5094144224387946E-3</v>
          </cell>
          <cell r="BR360">
            <v>-1.7759130209000773E-2</v>
          </cell>
          <cell r="BS360">
            <v>-7.2871118649047162E-3</v>
          </cell>
          <cell r="BT360">
            <v>-6.0363906466776029E-3</v>
          </cell>
          <cell r="BU360">
            <v>5.2395880427589248E-3</v>
          </cell>
          <cell r="BV360">
            <v>7.780372997032714E-4</v>
          </cell>
          <cell r="BW360">
            <v>-1.7883568545610018E-2</v>
          </cell>
          <cell r="BX360">
            <v>-2.4696802434569065E-2</v>
          </cell>
          <cell r="BY360">
            <v>-5.7376142211783332E-2</v>
          </cell>
          <cell r="BZ360">
            <v>-4.7997890972201418E-2</v>
          </cell>
          <cell r="CA360">
            <v>-2.2984230700838992E-2</v>
          </cell>
          <cell r="CB360">
            <v>-1.3305677467069899E-2</v>
          </cell>
          <cell r="CC360">
            <v>-6.9606589717068346E-3</v>
          </cell>
          <cell r="CD360">
            <v>-3.7093475355511885E-3</v>
          </cell>
          <cell r="CE360">
            <v>-2.6066634297116309E-2</v>
          </cell>
          <cell r="CF360">
            <v>-1.0273487500242595E-2</v>
          </cell>
          <cell r="CG360">
            <v>-1.06220940863615E-2</v>
          </cell>
          <cell r="CH360">
            <v>-5.6956988002205833E-3</v>
          </cell>
          <cell r="CI360">
            <v>-6.2008272677971377E-3</v>
          </cell>
          <cell r="CJ360">
            <v>-2.4758327816037706E-2</v>
          </cell>
          <cell r="CK360">
            <v>-3.5798257686622037E-2</v>
          </cell>
          <cell r="CL360">
            <v>-7.5668627033191882E-2</v>
          </cell>
          <cell r="CM360">
            <v>-6.5633301286712964E-2</v>
          </cell>
          <cell r="CN360">
            <v>-3.1002657810155654E-2</v>
          </cell>
          <cell r="CO360">
            <v>-1.7785817430588935E-2</v>
          </cell>
          <cell r="CP360">
            <v>-9.7872792712827561E-3</v>
          </cell>
          <cell r="CQ360">
            <v>-6.2108772657971656E-3</v>
          </cell>
          <cell r="CR360">
            <v>-2.9419193072733663E-2</v>
          </cell>
          <cell r="CS360">
            <v>-9.3034905162561188E-3</v>
          </cell>
          <cell r="CT360">
            <v>-1.2466421825362062E-2</v>
          </cell>
          <cell r="CU360">
            <v>-8.1354635222439242E-3</v>
          </cell>
          <cell r="CV360">
            <v>-1.3112975681860206E-2</v>
          </cell>
          <cell r="CW360">
            <v>-2.0698994906585E-2</v>
          </cell>
          <cell r="CX360">
            <v>-3.5495171122189362E-2</v>
          </cell>
          <cell r="CY360">
            <v>-8.716024305125103E-2</v>
          </cell>
          <cell r="CZ360">
            <v>-8.0634650489049164E-2</v>
          </cell>
          <cell r="DA360">
            <v>-3.3513353705430404E-2</v>
          </cell>
          <cell r="DB360">
            <v>-2.1826160739870204E-2</v>
          </cell>
          <cell r="DC360">
            <v>-1.0130717090341079E-2</v>
          </cell>
          <cell r="DD360">
            <v>-4.6581461202492846E-3</v>
          </cell>
          <cell r="DE360">
            <v>-1.9910524160586363E-2</v>
          </cell>
          <cell r="DF360">
            <v>-5.1376994011285149E-3</v>
          </cell>
          <cell r="DG360">
            <v>-3.9897754641167182E-3</v>
          </cell>
          <cell r="DH360">
            <v>-3.3439203947196461E-3</v>
          </cell>
          <cell r="DI360">
            <v>-9.8678335697783837E-3</v>
          </cell>
          <cell r="DJ360">
            <v>-7.1654330140340505E-3</v>
          </cell>
          <cell r="DK360">
            <v>-2.3974188525354378E-2</v>
          </cell>
          <cell r="DL360">
            <v>-6.7167762710898415E-2</v>
          </cell>
          <cell r="DM360">
            <v>-5.9565586007138904E-2</v>
          </cell>
          <cell r="DN360">
            <v>-2.296631589154785E-2</v>
          </cell>
          <cell r="DO360">
            <v>-1.4220369754500695E-2</v>
          </cell>
          <cell r="DP360">
            <v>-3.7742146611563498E-3</v>
          </cell>
          <cell r="DQ360">
            <v>-4.2801759121893213E-3</v>
          </cell>
          <cell r="DR360">
            <v>-2.5650196489021226E-2</v>
          </cell>
          <cell r="DS360">
            <v>-8.8382144151815112E-3</v>
          </cell>
          <cell r="DT360">
            <v>-9.5673972560099685E-3</v>
          </cell>
          <cell r="DU360">
            <v>-1.0523164667286977E-2</v>
          </cell>
          <cell r="DV360">
            <v>-1.8278771437074681E-2</v>
          </cell>
          <cell r="DW360">
            <v>-1.6779654697533175E-2</v>
          </cell>
          <cell r="DX360">
            <v>-3.0881907161440125E-2</v>
          </cell>
          <cell r="DY360">
            <v>-7.4158863366879046E-2</v>
          </cell>
          <cell r="DZ360">
            <v>-6.4201139370307914E-2</v>
          </cell>
          <cell r="EA360">
            <v>-3.2674388264215537E-2</v>
          </cell>
          <cell r="EB360">
            <v>-1.7220876622474179E-2</v>
          </cell>
          <cell r="EC360">
            <v>-7.5310191210959943E-3</v>
          </cell>
          <cell r="ED360">
            <v>-4.4734820824992028E-3</v>
          </cell>
        </row>
        <row r="361">
          <cell r="C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13.816527489453073</v>
          </cell>
          <cell r="R361">
            <v>14.985425593154607</v>
          </cell>
          <cell r="S361">
            <v>13.590448228998147</v>
          </cell>
          <cell r="T361">
            <v>12.897063381171579</v>
          </cell>
          <cell r="U361">
            <v>10.622591232049766</v>
          </cell>
          <cell r="V361">
            <v>9.4933224736298225</v>
          </cell>
          <cell r="W361">
            <v>11.702566762247413</v>
          </cell>
          <cell r="X361">
            <v>13.406585272202117</v>
          </cell>
          <cell r="Y361">
            <v>23.633181874117593</v>
          </cell>
          <cell r="Z361">
            <v>21.512599503104433</v>
          </cell>
          <cell r="AA361">
            <v>16.002545830644006</v>
          </cell>
          <cell r="AB361">
            <v>12.924642084912312</v>
          </cell>
          <cell r="AC361">
            <v>12.879883438001464</v>
          </cell>
          <cell r="AD361">
            <v>14.172745576703958</v>
          </cell>
          <cell r="AE361">
            <v>3.671877147255282</v>
          </cell>
          <cell r="AF361">
            <v>3.5912005453861813</v>
          </cell>
          <cell r="AG361">
            <v>0.87769953969528702</v>
          </cell>
          <cell r="AH361">
            <v>-1.8621502311351668</v>
          </cell>
          <cell r="AI361">
            <v>-1.1970874276762138</v>
          </cell>
          <cell r="AJ361">
            <v>2.6343154776288555</v>
          </cell>
          <cell r="AK361">
            <v>3.576330793479042</v>
          </cell>
          <cell r="AL361">
            <v>10.370693134343961</v>
          </cell>
          <cell r="AM361">
            <v>8.9362988271234993</v>
          </cell>
          <cell r="AN361">
            <v>4.398172200259749</v>
          </cell>
          <cell r="AO361">
            <v>1.5472936894085503</v>
          </cell>
          <cell r="AP361">
            <v>2.0994727616763504</v>
          </cell>
          <cell r="AQ361">
            <v>2.5784588472361536</v>
          </cell>
          <cell r="AR361">
            <v>3.8699489947400405</v>
          </cell>
          <cell r="AS361">
            <v>4.1704949244697929</v>
          </cell>
          <cell r="AT361">
            <v>2.2924970270539688</v>
          </cell>
          <cell r="AU361">
            <v>-2.2703395563681661</v>
          </cell>
          <cell r="AV361">
            <v>-0.93456756384493145</v>
          </cell>
          <cell r="AW361">
            <v>2.3856380763584393</v>
          </cell>
          <cell r="AX361">
            <v>4.3545421673045768</v>
          </cell>
          <cell r="AY361">
            <v>9.5445457026161833</v>
          </cell>
          <cell r="AZ361">
            <v>9.2632010304915671</v>
          </cell>
          <cell r="BA361">
            <v>5.3579336815606338</v>
          </cell>
          <cell r="BB361">
            <v>1.7994064119793691</v>
          </cell>
          <cell r="BC361">
            <v>1.8422562906652191</v>
          </cell>
          <cell r="BD361">
            <v>2.6043871554933857</v>
          </cell>
          <cell r="BE361">
            <v>4.4914183105462175</v>
          </cell>
          <cell r="BF361">
            <v>4.0137973377592058</v>
          </cell>
          <cell r="BG361">
            <v>2.2618310049357189</v>
          </cell>
          <cell r="BH361">
            <v>-1.9070085343880627</v>
          </cell>
          <cell r="BI361">
            <v>-0.48881613099567461</v>
          </cell>
          <cell r="BJ361">
            <v>2.3560613108494715</v>
          </cell>
          <cell r="BK361">
            <v>5.1540170797919922</v>
          </cell>
          <cell r="BL361">
            <v>11.138835238667967</v>
          </cell>
          <cell r="BM361">
            <v>10.525349598296758</v>
          </cell>
          <cell r="BN361">
            <v>4.9014805153594567</v>
          </cell>
          <cell r="BO361">
            <v>2.7830168384751066</v>
          </cell>
          <cell r="BP361">
            <v>3.6864834414850125</v>
          </cell>
          <cell r="BQ361">
            <v>2.7170228029165688</v>
          </cell>
          <cell r="BR361">
            <v>5.4441352539762082</v>
          </cell>
          <cell r="BS361">
            <v>4.6973329223646063</v>
          </cell>
          <cell r="BT361">
            <v>2.6100135169591283</v>
          </cell>
          <cell r="BU361">
            <v>-1.5619026464829744</v>
          </cell>
          <cell r="BV361">
            <v>-0.19285421562121752</v>
          </cell>
          <cell r="BW361">
            <v>3.8877935747878176</v>
          </cell>
          <cell r="BX361">
            <v>5.3530433497621717</v>
          </cell>
          <cell r="BY361">
            <v>13.640208148967661</v>
          </cell>
          <cell r="BZ361">
            <v>11.960944165766724</v>
          </cell>
          <cell r="CA361">
            <v>5.7700505288891328</v>
          </cell>
          <cell r="CB361">
            <v>4.0660617033597442</v>
          </cell>
          <cell r="CC361">
            <v>3.5285771231890077</v>
          </cell>
          <cell r="CD361">
            <v>2.8883622133597089</v>
          </cell>
          <cell r="CE361">
            <v>8.0581019600445085</v>
          </cell>
          <cell r="CF361">
            <v>6.6604581550644051</v>
          </cell>
          <cell r="CG361">
            <v>4.6245336041458467</v>
          </cell>
          <cell r="CH361">
            <v>1.704476481376938</v>
          </cell>
          <cell r="CI361">
            <v>1.5447067284238525</v>
          </cell>
          <cell r="CJ361">
            <v>5.3934092077760676</v>
          </cell>
          <cell r="CK361">
            <v>7.8003077023461023</v>
          </cell>
          <cell r="CL361">
            <v>18.180369829819</v>
          </cell>
          <cell r="CM361">
            <v>16.521270105228449</v>
          </cell>
          <cell r="CN361">
            <v>7.8682887805352424</v>
          </cell>
          <cell r="CO361">
            <v>5.4903404475409037</v>
          </cell>
          <cell r="CP361">
            <v>5.0158297337177613</v>
          </cell>
          <cell r="CQ361">
            <v>4.8877593311200638</v>
          </cell>
          <cell r="CR361">
            <v>9.1721043222078897</v>
          </cell>
          <cell r="CS361">
            <v>6.0921235341552462</v>
          </cell>
          <cell r="CT361">
            <v>5.4772034465178594</v>
          </cell>
          <cell r="CU361">
            <v>2.4633683846476844</v>
          </cell>
          <cell r="CV361">
            <v>3.3023575779515926</v>
          </cell>
          <cell r="CW361">
            <v>4.5587813938023691</v>
          </cell>
          <cell r="CX361">
            <v>7.8056061929186251</v>
          </cell>
          <cell r="CY361">
            <v>21.126111276146183</v>
          </cell>
          <cell r="CZ361">
            <v>20.469084369339321</v>
          </cell>
          <cell r="DA361">
            <v>8.5777250040001238</v>
          </cell>
          <cell r="DB361">
            <v>6.7867717917695494</v>
          </cell>
          <cell r="DC361">
            <v>5.2326041044362173</v>
          </cell>
          <cell r="DD361">
            <v>3.6924710271899901</v>
          </cell>
          <cell r="DE361">
            <v>6.2487042582876615</v>
          </cell>
          <cell r="DF361">
            <v>3.3796544285354648</v>
          </cell>
          <cell r="DG361">
            <v>1.7616246371695696</v>
          </cell>
          <cell r="DH361">
            <v>1.018329065951731</v>
          </cell>
          <cell r="DI361">
            <v>2.4977140721000617</v>
          </cell>
          <cell r="DJ361">
            <v>1.5877440458512329</v>
          </cell>
          <cell r="DK361">
            <v>5.3095711306636941</v>
          </cell>
          <cell r="DL361">
            <v>16.397887893803397</v>
          </cell>
          <cell r="DM361">
            <v>15.240197226918506</v>
          </cell>
          <cell r="DN361">
            <v>5.9207115637712642</v>
          </cell>
          <cell r="DO361">
            <v>4.4542258452516235</v>
          </cell>
          <cell r="DP361">
            <v>1.965235769494873</v>
          </cell>
          <cell r="DQ361">
            <v>3.4193623269977484</v>
          </cell>
          <cell r="DR361">
            <v>8.1048528598521941</v>
          </cell>
          <cell r="DS361">
            <v>5.8632598584785214</v>
          </cell>
          <cell r="DT361">
            <v>4.2624329823141434</v>
          </cell>
          <cell r="DU361">
            <v>3.2299201863128282</v>
          </cell>
          <cell r="DV361">
            <v>4.662682643338889</v>
          </cell>
          <cell r="DW361">
            <v>3.7447303840911066</v>
          </cell>
          <cell r="DX361">
            <v>6.8899464275587876</v>
          </cell>
          <cell r="DY361">
            <v>18.233221052194427</v>
          </cell>
          <cell r="DZ361">
            <v>16.540290314280817</v>
          </cell>
          <cell r="EA361">
            <v>8.4687147753411551</v>
          </cell>
          <cell r="EB361">
            <v>5.421613670064021</v>
          </cell>
          <cell r="EC361">
            <v>3.9401430126051427</v>
          </cell>
          <cell r="ED361">
            <v>3.5907039701972625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61.279866263453151</v>
          </cell>
          <cell r="AF362">
            <v>592.81365060573637</v>
          </cell>
          <cell r="AG362">
            <v>9.2749073030225766</v>
          </cell>
          <cell r="AH362">
            <v>-8.5319187706010702</v>
          </cell>
          <cell r="AI362">
            <v>-7.8857514921660412</v>
          </cell>
          <cell r="AJ362">
            <v>73.078976961087022</v>
          </cell>
          <cell r="AK362">
            <v>99.512360653687509</v>
          </cell>
          <cell r="AL362">
            <v>0</v>
          </cell>
          <cell r="AM362">
            <v>-46809.102957630668</v>
          </cell>
          <cell r="AN362">
            <v>913.18835534233824</v>
          </cell>
          <cell r="AO362">
            <v>12.45332289283604</v>
          </cell>
          <cell r="AP362">
            <v>34.277059447856018</v>
          </cell>
          <cell r="AQ362">
            <v>216.19602257915065</v>
          </cell>
          <cell r="AR362">
            <v>70.877031163966464</v>
          </cell>
          <cell r="AS362">
            <v>507.35955967653877</v>
          </cell>
          <cell r="AT362">
            <v>93.666440429042254</v>
          </cell>
          <cell r="AU362">
            <v>-10.416953167761863</v>
          </cell>
          <cell r="AV362">
            <v>-6.3137002762001053</v>
          </cell>
          <cell r="AW362">
            <v>55.948394572284428</v>
          </cell>
          <cell r="AX362">
            <v>107.13556219408076</v>
          </cell>
          <cell r="AY362">
            <v>0</v>
          </cell>
          <cell r="AZ362">
            <v>4877.4559494157556</v>
          </cell>
          <cell r="BA362">
            <v>8454.5783259248456</v>
          </cell>
          <cell r="BB362">
            <v>17.832423323868507</v>
          </cell>
          <cell r="BC362">
            <v>30.700294243401707</v>
          </cell>
          <cell r="BD362">
            <v>1849.3930840285782</v>
          </cell>
          <cell r="BE362">
            <v>98.163569791315552</v>
          </cell>
          <cell r="BF362">
            <v>1052.7280373071781</v>
          </cell>
          <cell r="BG362">
            <v>89.302423827299933</v>
          </cell>
          <cell r="BH362">
            <v>-11.875327832087454</v>
          </cell>
          <cell r="BI362">
            <v>-3.0590630813276323</v>
          </cell>
          <cell r="BJ362">
            <v>59.762891638216878</v>
          </cell>
          <cell r="BK362">
            <v>656.67996182084278</v>
          </cell>
          <cell r="BL362">
            <v>0</v>
          </cell>
          <cell r="BM362">
            <v>2137.7229922431648</v>
          </cell>
          <cell r="BN362">
            <v>111.92028260692855</v>
          </cell>
          <cell r="BO362">
            <v>50.6490750713428</v>
          </cell>
          <cell r="BP362">
            <v>347.90752641460949</v>
          </cell>
          <cell r="BQ362">
            <v>126.94575094335268</v>
          </cell>
          <cell r="BR362">
            <v>144.39146582985396</v>
          </cell>
          <cell r="BS362">
            <v>755.53877768838458</v>
          </cell>
          <cell r="BT362">
            <v>296.37105137205361</v>
          </cell>
          <cell r="BU362">
            <v>-9.1553631489199869</v>
          </cell>
          <cell r="BV362">
            <v>-1.2449088334068181</v>
          </cell>
          <cell r="BW362">
            <v>395.62587415644936</v>
          </cell>
          <cell r="BX362">
            <v>327.51652696094231</v>
          </cell>
          <cell r="BY362">
            <v>14131.861932402964</v>
          </cell>
          <cell r="BZ362">
            <v>0</v>
          </cell>
          <cell r="CA362">
            <v>559.46121291771215</v>
          </cell>
          <cell r="CB362">
            <v>118.98691455580727</v>
          </cell>
          <cell r="CC362">
            <v>328.16824467636263</v>
          </cell>
          <cell r="CD362">
            <v>138.57600442407804</v>
          </cell>
          <cell r="CE362">
            <v>438.50387873471374</v>
          </cell>
          <cell r="CF362">
            <v>2477.708702898894</v>
          </cell>
          <cell r="CG362">
            <v>0</v>
          </cell>
          <cell r="CH362">
            <v>22.631014912618824</v>
          </cell>
          <cell r="CI362">
            <v>17.950039657364961</v>
          </cell>
          <cell r="CJ362">
            <v>13027.728930540929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112.27811489967611</v>
          </cell>
          <cell r="CP362">
            <v>6746.7861892373794</v>
          </cell>
          <cell r="CQ362">
            <v>-2736.1444607016119</v>
          </cell>
          <cell r="CR362">
            <v>1479.8685006507085</v>
          </cell>
          <cell r="CS362">
            <v>0</v>
          </cell>
          <cell r="CT362">
            <v>684.95724139724314</v>
          </cell>
          <cell r="CU362">
            <v>77.383660982667479</v>
          </cell>
          <cell r="CV362">
            <v>124.50510641638553</v>
          </cell>
          <cell r="CW362">
            <v>1375.2119880270013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2305.1075532984205</v>
          </cell>
          <cell r="DC362">
            <v>0</v>
          </cell>
          <cell r="DD362">
            <v>0</v>
          </cell>
          <cell r="DE362">
            <v>120.6250808421253</v>
          </cell>
          <cell r="DF362">
            <v>41.967000946266381</v>
          </cell>
          <cell r="DG362">
            <v>17.14530070854812</v>
          </cell>
          <cell r="DH362">
            <v>22.059730127830399</v>
          </cell>
          <cell r="DI362">
            <v>19.168406534078404</v>
          </cell>
          <cell r="DJ362">
            <v>17.068696011633577</v>
          </cell>
          <cell r="DK362">
            <v>217.75552095582134</v>
          </cell>
          <cell r="DL362">
            <v>-10112.660033467675</v>
          </cell>
          <cell r="DM362">
            <v>443.94458249233816</v>
          </cell>
          <cell r="DN362">
            <v>-667.17947648904169</v>
          </cell>
          <cell r="DO362">
            <v>99.940012722974203</v>
          </cell>
          <cell r="DP362">
            <v>16.636765571912804</v>
          </cell>
          <cell r="DQ362">
            <v>90.1197691647087</v>
          </cell>
          <cell r="DR362">
            <v>212.86388645054069</v>
          </cell>
          <cell r="DS362">
            <v>83.106828729076</v>
          </cell>
          <cell r="DT362">
            <v>272.03460165549666</v>
          </cell>
          <cell r="DU362">
            <v>84.450127209003938</v>
          </cell>
          <cell r="DV362">
            <v>17.585793631294187</v>
          </cell>
          <cell r="DW362">
            <v>33.919853257413344</v>
          </cell>
          <cell r="DX362">
            <v>-2596.5686814896762</v>
          </cell>
          <cell r="DY362">
            <v>-1570.0224703321035</v>
          </cell>
          <cell r="DZ362">
            <v>936.92531321189006</v>
          </cell>
          <cell r="EA362">
            <v>2047.3572792582872</v>
          </cell>
          <cell r="EB362">
            <v>-96.863603581739724</v>
          </cell>
          <cell r="EC362">
            <v>-28.28509179682996</v>
          </cell>
          <cell r="ED362">
            <v>29.660106446958753</v>
          </cell>
        </row>
        <row r="363">
          <cell r="A363" t="str">
            <v>Adjustments to Load</v>
          </cell>
        </row>
        <row r="364">
          <cell r="C364" t="str">
            <v>Station Service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MagCorp Curtailment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Monsanto Curtailment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Utah Private Generation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Line Loss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1">
          <cell r="C371" t="str">
            <v>System Load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A372" t="str">
            <v>Net System Load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4">
          <cell r="A374" t="str">
            <v>Special Sales For Resale</v>
          </cell>
        </row>
        <row r="376">
          <cell r="C376" t="str">
            <v>Black Hills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BPA Wind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East Area Sales (WCA Sale)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C379" t="str">
            <v>Hurricane Sale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C380" t="str">
            <v>LADWP (IPP Layoff)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C381" t="str">
            <v>Shell Sale 2013-2014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SMUD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UMPA II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8">
          <cell r="C388" t="str">
            <v>COB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Four Corners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Mid Columbia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Mona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Palo Verde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SP15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STF Index Trades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9">
          <cell r="C399" t="str">
            <v>COB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1165.9109999998473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655.40999999997439</v>
          </cell>
          <cell r="X399">
            <v>210.67999999999302</v>
          </cell>
          <cell r="Y399">
            <v>164.85999999998603</v>
          </cell>
          <cell r="Z399">
            <v>132.03499999998894</v>
          </cell>
          <cell r="AA399">
            <v>2.9260000000067521</v>
          </cell>
          <cell r="AB399">
            <v>0</v>
          </cell>
          <cell r="AC399">
            <v>0</v>
          </cell>
          <cell r="AD399">
            <v>0</v>
          </cell>
          <cell r="AE399">
            <v>1205.5999999998603</v>
          </cell>
          <cell r="AF399">
            <v>0</v>
          </cell>
          <cell r="AG399">
            <v>0</v>
          </cell>
          <cell r="AH399">
            <v>29.479999999995925</v>
          </cell>
          <cell r="AI399">
            <v>0</v>
          </cell>
          <cell r="AJ399">
            <v>1018.640000000014</v>
          </cell>
          <cell r="AK399">
            <v>127.10000000000582</v>
          </cell>
          <cell r="AL399">
            <v>-2</v>
          </cell>
          <cell r="AM399">
            <v>33.850000000005821</v>
          </cell>
          <cell r="AN399">
            <v>-4.4199999999982538</v>
          </cell>
          <cell r="AO399">
            <v>0</v>
          </cell>
          <cell r="AP399">
            <v>2.9500000000116415</v>
          </cell>
          <cell r="AQ399">
            <v>0</v>
          </cell>
          <cell r="AR399">
            <v>1573.2999999995809</v>
          </cell>
          <cell r="AS399">
            <v>0</v>
          </cell>
          <cell r="AT399">
            <v>-33.149999999994179</v>
          </cell>
          <cell r="AU399">
            <v>-2.6799999999930151</v>
          </cell>
          <cell r="AV399">
            <v>120.78499999999622</v>
          </cell>
          <cell r="AW399">
            <v>863.70999999999185</v>
          </cell>
          <cell r="AX399">
            <v>202.22000000000116</v>
          </cell>
          <cell r="AY399">
            <v>288.97000000000116</v>
          </cell>
          <cell r="AZ399">
            <v>71.509999999994761</v>
          </cell>
          <cell r="BA399">
            <v>68.604999999995925</v>
          </cell>
          <cell r="BB399">
            <v>0</v>
          </cell>
          <cell r="BC399">
            <v>0</v>
          </cell>
          <cell r="BD399">
            <v>-6.6699999999837019</v>
          </cell>
          <cell r="BE399">
            <v>1412.3229999998584</v>
          </cell>
          <cell r="BF399">
            <v>0</v>
          </cell>
          <cell r="BG399">
            <v>-29.600000000005821</v>
          </cell>
          <cell r="BH399">
            <v>15.970000000001164</v>
          </cell>
          <cell r="BI399">
            <v>77.792999999997846</v>
          </cell>
          <cell r="BJ399">
            <v>990.10000000000582</v>
          </cell>
          <cell r="BK399">
            <v>167.88000000000466</v>
          </cell>
          <cell r="BL399">
            <v>66.429999999993015</v>
          </cell>
          <cell r="BM399">
            <v>61.339999999996508</v>
          </cell>
          <cell r="BN399">
            <v>63.239999999990687</v>
          </cell>
          <cell r="BO399">
            <v>-5.3800000000046566</v>
          </cell>
          <cell r="BP399">
            <v>4.5500000000174623</v>
          </cell>
          <cell r="BQ399">
            <v>0</v>
          </cell>
          <cell r="BR399">
            <v>1045.4860000000335</v>
          </cell>
          <cell r="BS399">
            <v>0</v>
          </cell>
          <cell r="BT399">
            <v>-0.74399999999150168</v>
          </cell>
          <cell r="BU399">
            <v>21.040000000008149</v>
          </cell>
          <cell r="BV399">
            <v>27.736000000004424</v>
          </cell>
          <cell r="BW399">
            <v>730.76000000000931</v>
          </cell>
          <cell r="BX399">
            <v>102.61000000001513</v>
          </cell>
          <cell r="BY399">
            <v>25.040000000008149</v>
          </cell>
          <cell r="BZ399">
            <v>53.584000000002561</v>
          </cell>
          <cell r="CA399">
            <v>108.30000000000291</v>
          </cell>
          <cell r="CB399">
            <v>-20.010000000009313</v>
          </cell>
          <cell r="CC399">
            <v>-2.8300000000162981</v>
          </cell>
          <cell r="CD399">
            <v>0</v>
          </cell>
          <cell r="CE399">
            <v>1863.0299999997951</v>
          </cell>
          <cell r="CF399">
            <v>1.6600000000034925</v>
          </cell>
          <cell r="CG399">
            <v>24.209999999991851</v>
          </cell>
          <cell r="CH399">
            <v>324.02000000000407</v>
          </cell>
          <cell r="CI399">
            <v>126.06199999999808</v>
          </cell>
          <cell r="CJ399">
            <v>656.79999999998836</v>
          </cell>
          <cell r="CK399">
            <v>211.03000000002794</v>
          </cell>
          <cell r="CL399">
            <v>150.77399999999034</v>
          </cell>
          <cell r="CM399">
            <v>363.8799999999901</v>
          </cell>
          <cell r="CN399">
            <v>29.994000000006054</v>
          </cell>
          <cell r="CO399">
            <v>-0.92000000001280569</v>
          </cell>
          <cell r="CP399">
            <v>-1.1299999999755528</v>
          </cell>
          <cell r="CQ399">
            <v>-23.350000000005821</v>
          </cell>
          <cell r="CR399">
            <v>915.60499999998137</v>
          </cell>
          <cell r="CS399">
            <v>-12.164999999993597</v>
          </cell>
          <cell r="CT399">
            <v>41.26600000000326</v>
          </cell>
          <cell r="CU399">
            <v>216.2039999999979</v>
          </cell>
          <cell r="CV399">
            <v>52.015000000006694</v>
          </cell>
          <cell r="CW399">
            <v>441.52999999999884</v>
          </cell>
          <cell r="CX399">
            <v>191.6299999999901</v>
          </cell>
          <cell r="CY399">
            <v>310.39100000000326</v>
          </cell>
          <cell r="CZ399">
            <v>71.144000000000233</v>
          </cell>
          <cell r="DA399">
            <v>-83.830000000001746</v>
          </cell>
          <cell r="DB399">
            <v>-7.1400000000139698</v>
          </cell>
          <cell r="DC399">
            <v>-139</v>
          </cell>
          <cell r="DD399">
            <v>-166.44000000000233</v>
          </cell>
          <cell r="DE399">
            <v>914.60399999981746</v>
          </cell>
          <cell r="DF399">
            <v>32.369999999995343</v>
          </cell>
          <cell r="DG399">
            <v>23.025999999998021</v>
          </cell>
          <cell r="DH399">
            <v>49.48399999999674</v>
          </cell>
          <cell r="DI399">
            <v>49.543999999994412</v>
          </cell>
          <cell r="DJ399">
            <v>586.33999999999651</v>
          </cell>
          <cell r="DK399">
            <v>90.190000000002328</v>
          </cell>
          <cell r="DL399">
            <v>4.0100000000093132</v>
          </cell>
          <cell r="DM399">
            <v>62.509999999994761</v>
          </cell>
          <cell r="DN399">
            <v>39.930000000007567</v>
          </cell>
          <cell r="DO399">
            <v>36.400000000023283</v>
          </cell>
          <cell r="DP399">
            <v>-40.269999999989523</v>
          </cell>
          <cell r="DQ399">
            <v>-18.929999999993015</v>
          </cell>
          <cell r="DR399">
            <v>1403.2750000001397</v>
          </cell>
          <cell r="DS399">
            <v>-27.714000000007218</v>
          </cell>
          <cell r="DT399">
            <v>8.2700000000040745</v>
          </cell>
          <cell r="DU399">
            <v>-38.290000000008149</v>
          </cell>
          <cell r="DV399">
            <v>1.3249999999970896</v>
          </cell>
          <cell r="DW399">
            <v>1453.0299999999988</v>
          </cell>
          <cell r="DX399">
            <v>40.290000000008149</v>
          </cell>
          <cell r="DY399">
            <v>56.799999999988358</v>
          </cell>
          <cell r="DZ399">
            <v>-24.709999999991851</v>
          </cell>
          <cell r="EA399">
            <v>-63.585999999995693</v>
          </cell>
          <cell r="EB399">
            <v>-28.899999999994179</v>
          </cell>
          <cell r="EC399">
            <v>51.979999999981374</v>
          </cell>
          <cell r="ED399">
            <v>-25.220000000001164</v>
          </cell>
        </row>
        <row r="400">
          <cell r="C400" t="str">
            <v>Four Corners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871.79999999998836</v>
          </cell>
          <cell r="R400">
            <v>7174.0879999999888</v>
          </cell>
          <cell r="S400">
            <v>729.79000000000815</v>
          </cell>
          <cell r="T400">
            <v>945.85999999998603</v>
          </cell>
          <cell r="U400">
            <v>820.61000000001513</v>
          </cell>
          <cell r="V400">
            <v>906.10000000000582</v>
          </cell>
          <cell r="W400">
            <v>297.39500000000407</v>
          </cell>
          <cell r="X400">
            <v>96.334000000002561</v>
          </cell>
          <cell r="Y400">
            <v>112.88400000000547</v>
          </cell>
          <cell r="Z400">
            <v>0</v>
          </cell>
          <cell r="AA400">
            <v>116.54499999999825</v>
          </cell>
          <cell r="AB400">
            <v>1826.6600000000035</v>
          </cell>
          <cell r="AC400">
            <v>733.82999999998719</v>
          </cell>
          <cell r="AD400">
            <v>588.07999999998719</v>
          </cell>
          <cell r="AE400">
            <v>1487.1499999999069</v>
          </cell>
          <cell r="AF400">
            <v>136.48999999999069</v>
          </cell>
          <cell r="AG400">
            <v>58.450000000011642</v>
          </cell>
          <cell r="AH400">
            <v>607.02999999999884</v>
          </cell>
          <cell r="AI400">
            <v>384.52999999999884</v>
          </cell>
          <cell r="AJ400">
            <v>0</v>
          </cell>
          <cell r="AK400">
            <v>0</v>
          </cell>
          <cell r="AL400">
            <v>9.5899999999965075</v>
          </cell>
          <cell r="AM400">
            <v>0</v>
          </cell>
          <cell r="AN400">
            <v>0</v>
          </cell>
          <cell r="AO400">
            <v>260.36000000001513</v>
          </cell>
          <cell r="AP400">
            <v>70.979999999981374</v>
          </cell>
          <cell r="AQ400">
            <v>-40.279999999998836</v>
          </cell>
          <cell r="AR400">
            <v>1168.2599999997765</v>
          </cell>
          <cell r="AS400">
            <v>202.59999999997672</v>
          </cell>
          <cell r="AT400">
            <v>81.570000000006985</v>
          </cell>
          <cell r="AU400">
            <v>135.8300000000163</v>
          </cell>
          <cell r="AV400">
            <v>595.17000000001281</v>
          </cell>
          <cell r="AW400">
            <v>0</v>
          </cell>
          <cell r="AX400">
            <v>0</v>
          </cell>
          <cell r="AY400">
            <v>-8.6399999999994179</v>
          </cell>
          <cell r="AZ400">
            <v>0</v>
          </cell>
          <cell r="BA400">
            <v>0</v>
          </cell>
          <cell r="BB400">
            <v>121.16000000000349</v>
          </cell>
          <cell r="BC400">
            <v>27.380000000004657</v>
          </cell>
          <cell r="BD400">
            <v>13.190000000002328</v>
          </cell>
          <cell r="BE400">
            <v>1196.3660000001546</v>
          </cell>
          <cell r="BF400">
            <v>275.27000000001863</v>
          </cell>
          <cell r="BG400">
            <v>110.07999999998719</v>
          </cell>
          <cell r="BH400">
            <v>286.17000000001281</v>
          </cell>
          <cell r="BI400">
            <v>198.76999999998952</v>
          </cell>
          <cell r="BJ400">
            <v>0</v>
          </cell>
          <cell r="BK400">
            <v>0</v>
          </cell>
          <cell r="BL400">
            <v>-7.8139999999984866</v>
          </cell>
          <cell r="BM400">
            <v>26.649999999994179</v>
          </cell>
          <cell r="BN400">
            <v>0</v>
          </cell>
          <cell r="BO400">
            <v>242.29000000000815</v>
          </cell>
          <cell r="BP400">
            <v>33.959999999991851</v>
          </cell>
          <cell r="BQ400">
            <v>30.989999999990687</v>
          </cell>
          <cell r="BR400">
            <v>738.10999999986961</v>
          </cell>
          <cell r="BS400">
            <v>50.040000000008149</v>
          </cell>
          <cell r="BT400">
            <v>76.550000000017462</v>
          </cell>
          <cell r="BU400">
            <v>209.22000000000116</v>
          </cell>
          <cell r="BV400">
            <v>160.54999999998836</v>
          </cell>
          <cell r="BW400">
            <v>0</v>
          </cell>
          <cell r="BX400">
            <v>0</v>
          </cell>
          <cell r="BY400">
            <v>-11.600000000005821</v>
          </cell>
          <cell r="BZ400">
            <v>0</v>
          </cell>
          <cell r="CA400">
            <v>0</v>
          </cell>
          <cell r="CB400">
            <v>122.15999999997439</v>
          </cell>
          <cell r="CC400">
            <v>73.220000000001164</v>
          </cell>
          <cell r="CD400">
            <v>57.970000000001164</v>
          </cell>
          <cell r="CE400">
            <v>1723.6770000003744</v>
          </cell>
          <cell r="CF400">
            <v>472.19000000000233</v>
          </cell>
          <cell r="CG400">
            <v>187.52999999999884</v>
          </cell>
          <cell r="CH400">
            <v>47.560000000026776</v>
          </cell>
          <cell r="CI400">
            <v>242.89000000001397</v>
          </cell>
          <cell r="CJ400">
            <v>0</v>
          </cell>
          <cell r="CK400">
            <v>17.101999999998952</v>
          </cell>
          <cell r="CL400">
            <v>71.230000000010477</v>
          </cell>
          <cell r="CM400">
            <v>33.944999999992433</v>
          </cell>
          <cell r="CN400">
            <v>-1.9799999999959255</v>
          </cell>
          <cell r="CO400">
            <v>439.32000000000698</v>
          </cell>
          <cell r="CP400">
            <v>139.98000000001048</v>
          </cell>
          <cell r="CQ400">
            <v>73.909999999974389</v>
          </cell>
          <cell r="CR400">
            <v>2476.5220000001136</v>
          </cell>
          <cell r="CS400">
            <v>228.65000000002328</v>
          </cell>
          <cell r="CT400">
            <v>105.3300000000163</v>
          </cell>
          <cell r="CU400">
            <v>346.9199999999837</v>
          </cell>
          <cell r="CV400">
            <v>433.88000000000466</v>
          </cell>
          <cell r="CW400">
            <v>28.084999999991851</v>
          </cell>
          <cell r="CX400">
            <v>18.26600000000326</v>
          </cell>
          <cell r="CY400">
            <v>144.83600000001024</v>
          </cell>
          <cell r="CZ400">
            <v>138.58000000000175</v>
          </cell>
          <cell r="DA400">
            <v>184.2450000000099</v>
          </cell>
          <cell r="DB400">
            <v>458.47999999998137</v>
          </cell>
          <cell r="DC400">
            <v>329.13000000000466</v>
          </cell>
          <cell r="DD400">
            <v>60.119999999995343</v>
          </cell>
          <cell r="DE400">
            <v>2089.0559999998659</v>
          </cell>
          <cell r="DF400">
            <v>232.75</v>
          </cell>
          <cell r="DG400">
            <v>511.82999999998719</v>
          </cell>
          <cell r="DH400">
            <v>701.5</v>
          </cell>
          <cell r="DI400">
            <v>288.77999999999884</v>
          </cell>
          <cell r="DJ400">
            <v>0</v>
          </cell>
          <cell r="DK400">
            <v>35.319999999992433</v>
          </cell>
          <cell r="DL400">
            <v>131.55999999999767</v>
          </cell>
          <cell r="DM400">
            <v>68.25</v>
          </cell>
          <cell r="DN400">
            <v>-1.7639999999955762</v>
          </cell>
          <cell r="DO400">
            <v>44.570000000006985</v>
          </cell>
          <cell r="DP400">
            <v>11.949999999982538</v>
          </cell>
          <cell r="DQ400">
            <v>64.310000000026776</v>
          </cell>
          <cell r="DR400">
            <v>2604.8310000002384</v>
          </cell>
          <cell r="DS400">
            <v>225.70000000001164</v>
          </cell>
          <cell r="DT400">
            <v>363.05000000001746</v>
          </cell>
          <cell r="DU400">
            <v>444.01999999998952</v>
          </cell>
          <cell r="DV400">
            <v>566.69000000000233</v>
          </cell>
          <cell r="DW400">
            <v>0</v>
          </cell>
          <cell r="DX400">
            <v>0.13000000000465661</v>
          </cell>
          <cell r="DY400">
            <v>107.42500000000291</v>
          </cell>
          <cell r="DZ400">
            <v>187.01000000000931</v>
          </cell>
          <cell r="EA400">
            <v>72.865999999994528</v>
          </cell>
          <cell r="EB400">
            <v>313.8300000000163</v>
          </cell>
          <cell r="EC400">
            <v>175.1699999999837</v>
          </cell>
          <cell r="ED400">
            <v>148.93999999997322</v>
          </cell>
        </row>
        <row r="401">
          <cell r="C401" t="str">
            <v>Mid Columbia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1069.9779999998864</v>
          </cell>
          <cell r="S401">
            <v>-1993.1900000000023</v>
          </cell>
          <cell r="T401">
            <v>10.25</v>
          </cell>
          <cell r="U401">
            <v>189.70999999999185</v>
          </cell>
          <cell r="V401">
            <v>615</v>
          </cell>
          <cell r="W401">
            <v>253.24600000000646</v>
          </cell>
          <cell r="X401">
            <v>443.02599999999802</v>
          </cell>
          <cell r="Y401">
            <v>1195.0500000000029</v>
          </cell>
          <cell r="Z401">
            <v>263.60099999999511</v>
          </cell>
          <cell r="AA401">
            <v>81.839999999996508</v>
          </cell>
          <cell r="AB401">
            <v>11.445000000006985</v>
          </cell>
          <cell r="AC401">
            <v>0</v>
          </cell>
          <cell r="AD401">
            <v>0</v>
          </cell>
          <cell r="AE401">
            <v>1940.2979999999516</v>
          </cell>
          <cell r="AF401">
            <v>17.886999999995169</v>
          </cell>
          <cell r="AG401">
            <v>-4.305000000007567</v>
          </cell>
          <cell r="AH401">
            <v>3.5299999999988358</v>
          </cell>
          <cell r="AI401">
            <v>188.17999999999302</v>
          </cell>
          <cell r="AJ401">
            <v>820.54000000000815</v>
          </cell>
          <cell r="AK401">
            <v>157.54999999998836</v>
          </cell>
          <cell r="AL401">
            <v>630.53000000002794</v>
          </cell>
          <cell r="AM401">
            <v>200.89000000001397</v>
          </cell>
          <cell r="AN401">
            <v>-4.9799999999813735</v>
          </cell>
          <cell r="AO401">
            <v>-27.400000000023283</v>
          </cell>
          <cell r="AP401">
            <v>-13.139999999999418</v>
          </cell>
          <cell r="AQ401">
            <v>-28.98399999999674</v>
          </cell>
          <cell r="AR401">
            <v>1432.7800000000279</v>
          </cell>
          <cell r="AS401">
            <v>6.9350000000049477</v>
          </cell>
          <cell r="AT401">
            <v>-43.619999999995343</v>
          </cell>
          <cell r="AU401">
            <v>39.470000000001164</v>
          </cell>
          <cell r="AV401">
            <v>497.5</v>
          </cell>
          <cell r="AW401">
            <v>396.68999999997322</v>
          </cell>
          <cell r="AX401">
            <v>140.56000000002678</v>
          </cell>
          <cell r="AY401">
            <v>444.11000000001513</v>
          </cell>
          <cell r="AZ401">
            <v>38.850000000005821</v>
          </cell>
          <cell r="BA401">
            <v>10.320000000006985</v>
          </cell>
          <cell r="BB401">
            <v>-76.319999999977881</v>
          </cell>
          <cell r="BC401">
            <v>-20.144999999989523</v>
          </cell>
          <cell r="BD401">
            <v>-1.569999999999709</v>
          </cell>
          <cell r="BE401">
            <v>1450.1350000000093</v>
          </cell>
          <cell r="BF401">
            <v>-8.8829999999943539</v>
          </cell>
          <cell r="BG401">
            <v>-19.689999999987776</v>
          </cell>
          <cell r="BH401">
            <v>-5.4499999999825377</v>
          </cell>
          <cell r="BI401">
            <v>366.93999999997322</v>
          </cell>
          <cell r="BJ401">
            <v>392.59000000002561</v>
          </cell>
          <cell r="BK401">
            <v>108.57999999998719</v>
          </cell>
          <cell r="BL401">
            <v>422.54999999998836</v>
          </cell>
          <cell r="BM401">
            <v>236.15000000002328</v>
          </cell>
          <cell r="BN401">
            <v>52.149999999994179</v>
          </cell>
          <cell r="BO401">
            <v>-94.820000000006985</v>
          </cell>
          <cell r="BP401">
            <v>-0.98999999999068677</v>
          </cell>
          <cell r="BQ401">
            <v>1.0080000000016298</v>
          </cell>
          <cell r="BR401">
            <v>1662.3820000002161</v>
          </cell>
          <cell r="BS401">
            <v>-10.60899999999674</v>
          </cell>
          <cell r="BT401">
            <v>-7.8399999999965075</v>
          </cell>
          <cell r="BU401">
            <v>41.639999999984866</v>
          </cell>
          <cell r="BV401">
            <v>40.029999999998836</v>
          </cell>
          <cell r="BW401">
            <v>91.010000000009313</v>
          </cell>
          <cell r="BX401">
            <v>157.80999999999767</v>
          </cell>
          <cell r="BY401">
            <v>1077.1599999999744</v>
          </cell>
          <cell r="BZ401">
            <v>244.86000000001513</v>
          </cell>
          <cell r="CA401">
            <v>94.370000000024447</v>
          </cell>
          <cell r="CB401">
            <v>-33.829999999987194</v>
          </cell>
          <cell r="CC401">
            <v>-31.964999999996508</v>
          </cell>
          <cell r="CD401">
            <v>-0.25400000000081491</v>
          </cell>
          <cell r="CE401">
            <v>3063.4250000005122</v>
          </cell>
          <cell r="CF401">
            <v>-63.360000000015134</v>
          </cell>
          <cell r="CG401">
            <v>10.039999999993597</v>
          </cell>
          <cell r="CH401">
            <v>284.2960000000021</v>
          </cell>
          <cell r="CI401">
            <v>64.289000000004307</v>
          </cell>
          <cell r="CJ401">
            <v>513.20000000001164</v>
          </cell>
          <cell r="CK401">
            <v>140</v>
          </cell>
          <cell r="CL401">
            <v>1652.4000000000233</v>
          </cell>
          <cell r="CM401">
            <v>402.76999999998952</v>
          </cell>
          <cell r="CN401">
            <v>170.17000000001281</v>
          </cell>
          <cell r="CO401">
            <v>-21.639999999999418</v>
          </cell>
          <cell r="CP401">
            <v>-69.455000000001746</v>
          </cell>
          <cell r="CQ401">
            <v>-19.285000000003492</v>
          </cell>
          <cell r="CR401">
            <v>3846.145999999484</v>
          </cell>
          <cell r="CS401">
            <v>62.423999999999069</v>
          </cell>
          <cell r="CT401">
            <v>24.19999999999709</v>
          </cell>
          <cell r="CU401">
            <v>63.529999999998836</v>
          </cell>
          <cell r="CV401">
            <v>340.94999999999709</v>
          </cell>
          <cell r="CW401">
            <v>261.89000000001397</v>
          </cell>
          <cell r="CX401">
            <v>36.059999999997672</v>
          </cell>
          <cell r="CY401">
            <v>2260.9400000000023</v>
          </cell>
          <cell r="CZ401">
            <v>672.1299999999901</v>
          </cell>
          <cell r="DA401">
            <v>-42.273999999990338</v>
          </cell>
          <cell r="DB401">
            <v>91.289999999993597</v>
          </cell>
          <cell r="DC401">
            <v>9.3600000000005821</v>
          </cell>
          <cell r="DD401">
            <v>65.64600000000064</v>
          </cell>
          <cell r="DE401">
            <v>1781.8549999997485</v>
          </cell>
          <cell r="DF401">
            <v>102.03500000000349</v>
          </cell>
          <cell r="DG401">
            <v>111.06499999998778</v>
          </cell>
          <cell r="DH401">
            <v>29.579999999987194</v>
          </cell>
          <cell r="DI401">
            <v>96.269999999989523</v>
          </cell>
          <cell r="DJ401">
            <v>-135.58999999999651</v>
          </cell>
          <cell r="DK401">
            <v>151.05999999999767</v>
          </cell>
          <cell r="DL401">
            <v>1272.1999999999534</v>
          </cell>
          <cell r="DM401">
            <v>236.30000000000291</v>
          </cell>
          <cell r="DN401">
            <v>-116.57999999998719</v>
          </cell>
          <cell r="DO401">
            <v>20.243999999991502</v>
          </cell>
          <cell r="DP401">
            <v>22.676000000006752</v>
          </cell>
          <cell r="DQ401">
            <v>-7.4049999999988358</v>
          </cell>
          <cell r="DR401">
            <v>2455.4199999996927</v>
          </cell>
          <cell r="DS401">
            <v>15.340000000011059</v>
          </cell>
          <cell r="DT401">
            <v>102.88000000000466</v>
          </cell>
          <cell r="DU401">
            <v>-81.403999999994994</v>
          </cell>
          <cell r="DV401">
            <v>309.41000000000349</v>
          </cell>
          <cell r="DW401">
            <v>251.86999999999534</v>
          </cell>
          <cell r="DX401">
            <v>112.09999999997672</v>
          </cell>
          <cell r="DY401">
            <v>1308.1599999999744</v>
          </cell>
          <cell r="DZ401">
            <v>304.42600000000675</v>
          </cell>
          <cell r="EA401">
            <v>166.21999999997206</v>
          </cell>
          <cell r="EB401">
            <v>64.210000000006403</v>
          </cell>
          <cell r="EC401">
            <v>-104.05000000000291</v>
          </cell>
          <cell r="ED401">
            <v>6.2579999999943539</v>
          </cell>
        </row>
        <row r="402">
          <cell r="C402" t="str">
            <v>Mona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124.82000000000698</v>
          </cell>
          <cell r="R402">
            <v>5487.3910000000615</v>
          </cell>
          <cell r="S402">
            <v>281.21099999998114</v>
          </cell>
          <cell r="T402">
            <v>44.168000000005122</v>
          </cell>
          <cell r="U402">
            <v>1063.7060000000201</v>
          </cell>
          <cell r="V402">
            <v>848.89800000000105</v>
          </cell>
          <cell r="W402">
            <v>1370.2920000000013</v>
          </cell>
          <cell r="X402">
            <v>123.50699999998324</v>
          </cell>
          <cell r="Y402">
            <v>262.81999999999243</v>
          </cell>
          <cell r="Z402">
            <v>245.62799999999697</v>
          </cell>
          <cell r="AA402">
            <v>397.57000000000698</v>
          </cell>
          <cell r="AB402">
            <v>511.88500000000931</v>
          </cell>
          <cell r="AC402">
            <v>261.57600000000093</v>
          </cell>
          <cell r="AD402">
            <v>76.130000000004657</v>
          </cell>
          <cell r="AE402">
            <v>1081.5499999998137</v>
          </cell>
          <cell r="AF402">
            <v>37.038999999989755</v>
          </cell>
          <cell r="AG402">
            <v>102.99100000000908</v>
          </cell>
          <cell r="AH402">
            <v>243.90600000001723</v>
          </cell>
          <cell r="AI402">
            <v>267.11199999999371</v>
          </cell>
          <cell r="AJ402">
            <v>0</v>
          </cell>
          <cell r="AK402">
            <v>49.51600000000326</v>
          </cell>
          <cell r="AL402">
            <v>135.17699999999604</v>
          </cell>
          <cell r="AM402">
            <v>32.260000000009313</v>
          </cell>
          <cell r="AN402">
            <v>187.42499999998836</v>
          </cell>
          <cell r="AO402">
            <v>14.99399999997695</v>
          </cell>
          <cell r="AP402">
            <v>15.550000000017462</v>
          </cell>
          <cell r="AQ402">
            <v>-4.4199999999837019</v>
          </cell>
          <cell r="AR402">
            <v>1196.064000000013</v>
          </cell>
          <cell r="AS402">
            <v>78.111999999993714</v>
          </cell>
          <cell r="AT402">
            <v>147.06499999998778</v>
          </cell>
          <cell r="AU402">
            <v>182.95600000000559</v>
          </cell>
          <cell r="AV402">
            <v>164.22599999999511</v>
          </cell>
          <cell r="AW402">
            <v>0</v>
          </cell>
          <cell r="AX402">
            <v>0</v>
          </cell>
          <cell r="AY402">
            <v>131.91800000000512</v>
          </cell>
          <cell r="AZ402">
            <v>114.19999999999709</v>
          </cell>
          <cell r="BA402">
            <v>227.5399999999936</v>
          </cell>
          <cell r="BB402">
            <v>29.820999999996275</v>
          </cell>
          <cell r="BC402">
            <v>119.90599999998813</v>
          </cell>
          <cell r="BD402">
            <v>0.32000000000698492</v>
          </cell>
          <cell r="BE402">
            <v>630.86399999982677</v>
          </cell>
          <cell r="BF402">
            <v>36.355999999999767</v>
          </cell>
          <cell r="BG402">
            <v>48.505000000004657</v>
          </cell>
          <cell r="BH402">
            <v>79.646999999997206</v>
          </cell>
          <cell r="BI402">
            <v>69.260000000009313</v>
          </cell>
          <cell r="BJ402">
            <v>0</v>
          </cell>
          <cell r="BK402">
            <v>0</v>
          </cell>
          <cell r="BL402">
            <v>174.04399999999441</v>
          </cell>
          <cell r="BM402">
            <v>-76.365999999994528</v>
          </cell>
          <cell r="BN402">
            <v>137.02499999999418</v>
          </cell>
          <cell r="BO402">
            <v>135.58600000001024</v>
          </cell>
          <cell r="BP402">
            <v>24.811999999976251</v>
          </cell>
          <cell r="BQ402">
            <v>1.9949999999953434</v>
          </cell>
          <cell r="BR402">
            <v>298.81300000008196</v>
          </cell>
          <cell r="BS402">
            <v>61.114999999990687</v>
          </cell>
          <cell r="BT402">
            <v>47.529999999998836</v>
          </cell>
          <cell r="BU402">
            <v>61.279999999998836</v>
          </cell>
          <cell r="BV402">
            <v>-1.8139999999984866</v>
          </cell>
          <cell r="BW402">
            <v>0</v>
          </cell>
          <cell r="BX402">
            <v>0</v>
          </cell>
          <cell r="BY402">
            <v>90.339999999996508</v>
          </cell>
          <cell r="BZ402">
            <v>0</v>
          </cell>
          <cell r="CA402">
            <v>49.033999999985099</v>
          </cell>
          <cell r="CB402">
            <v>31.594000000011874</v>
          </cell>
          <cell r="CC402">
            <v>19.527000000001863</v>
          </cell>
          <cell r="CD402">
            <v>-59.793000000005122</v>
          </cell>
          <cell r="CE402">
            <v>1098.3849999997765</v>
          </cell>
          <cell r="CF402">
            <v>3.6169999999983702</v>
          </cell>
          <cell r="CG402">
            <v>95.597000000008848</v>
          </cell>
          <cell r="CH402">
            <v>105.72500000000582</v>
          </cell>
          <cell r="CI402">
            <v>169.02000000000407</v>
          </cell>
          <cell r="CJ402">
            <v>0</v>
          </cell>
          <cell r="CK402">
            <v>2.2299999999959255</v>
          </cell>
          <cell r="CL402">
            <v>39.593999999997322</v>
          </cell>
          <cell r="CM402">
            <v>291.18299999998999</v>
          </cell>
          <cell r="CN402">
            <v>142.81299999999464</v>
          </cell>
          <cell r="CO402">
            <v>117.41500000000815</v>
          </cell>
          <cell r="CP402">
            <v>116.99400000000605</v>
          </cell>
          <cell r="CQ402">
            <v>14.196999999985565</v>
          </cell>
          <cell r="CR402">
            <v>1517.6099999998696</v>
          </cell>
          <cell r="CS402">
            <v>98.083000000013271</v>
          </cell>
          <cell r="CT402">
            <v>215.01300000000629</v>
          </cell>
          <cell r="CU402">
            <v>189.95900000000256</v>
          </cell>
          <cell r="CV402">
            <v>145.67999999999302</v>
          </cell>
          <cell r="CW402">
            <v>-4.4200000000128057</v>
          </cell>
          <cell r="CX402">
            <v>-4.1900000000023283</v>
          </cell>
          <cell r="CY402">
            <v>120.83300000001327</v>
          </cell>
          <cell r="CZ402">
            <v>450.67999999999302</v>
          </cell>
          <cell r="DA402">
            <v>151.737999999983</v>
          </cell>
          <cell r="DB402">
            <v>88.403999999980442</v>
          </cell>
          <cell r="DC402">
            <v>42.479999999981374</v>
          </cell>
          <cell r="DD402">
            <v>23.350000000034925</v>
          </cell>
          <cell r="DE402">
            <v>1030.2000000001863</v>
          </cell>
          <cell r="DF402">
            <v>9.7809999999881256</v>
          </cell>
          <cell r="DG402">
            <v>67.263000000006286</v>
          </cell>
          <cell r="DH402">
            <v>336.05600000001141</v>
          </cell>
          <cell r="DI402">
            <v>83.138000000006286</v>
          </cell>
          <cell r="DJ402">
            <v>0</v>
          </cell>
          <cell r="DK402">
            <v>15.201999999990221</v>
          </cell>
          <cell r="DL402">
            <v>223.51200000000244</v>
          </cell>
          <cell r="DM402">
            <v>132.07099999999627</v>
          </cell>
          <cell r="DN402">
            <v>101.91500000000815</v>
          </cell>
          <cell r="DO402">
            <v>43.147999999986496</v>
          </cell>
          <cell r="DP402">
            <v>-0.5</v>
          </cell>
          <cell r="DQ402">
            <v>18.614000000001397</v>
          </cell>
          <cell r="DR402">
            <v>1272.1489999999758</v>
          </cell>
          <cell r="DS402">
            <v>158.35000000000582</v>
          </cell>
          <cell r="DT402">
            <v>211.15299999999115</v>
          </cell>
          <cell r="DU402">
            <v>185.46700000000419</v>
          </cell>
          <cell r="DV402">
            <v>108.29899999999907</v>
          </cell>
          <cell r="DW402">
            <v>0</v>
          </cell>
          <cell r="DX402">
            <v>44.372000000003027</v>
          </cell>
          <cell r="DY402">
            <v>104.23600000000442</v>
          </cell>
          <cell r="DZ402">
            <v>232.02799999999115</v>
          </cell>
          <cell r="EA402">
            <v>196.66000000001804</v>
          </cell>
          <cell r="EB402">
            <v>36.222000000008848</v>
          </cell>
          <cell r="EC402">
            <v>0.10499999999592546</v>
          </cell>
          <cell r="ED402">
            <v>-4.7430000000022119</v>
          </cell>
        </row>
        <row r="403">
          <cell r="C403" t="str">
            <v>Palo Verde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8.3999000000001161</v>
          </cell>
          <cell r="R403">
            <v>51.016099999997095</v>
          </cell>
          <cell r="S403">
            <v>10.499899999999798</v>
          </cell>
          <cell r="T403">
            <v>2.7164999999999964</v>
          </cell>
          <cell r="U403">
            <v>8.3998999999998887</v>
          </cell>
          <cell r="V403">
            <v>14.699900000000071</v>
          </cell>
          <cell r="W403">
            <v>0</v>
          </cell>
          <cell r="X403">
            <v>0</v>
          </cell>
          <cell r="Y403">
            <v>2.0999999999999091</v>
          </cell>
          <cell r="Z403">
            <v>0</v>
          </cell>
          <cell r="AA403">
            <v>2.0998999999999342</v>
          </cell>
          <cell r="AB403">
            <v>0</v>
          </cell>
          <cell r="AC403">
            <v>4.1999999999998181</v>
          </cell>
          <cell r="AD403">
            <v>6.3000000000001819</v>
          </cell>
          <cell r="AE403">
            <v>8.3999000000003434</v>
          </cell>
          <cell r="AF403">
            <v>2.0999999999999091</v>
          </cell>
          <cell r="AG403">
            <v>2.1000000000001364</v>
          </cell>
          <cell r="AH403">
            <v>2.0998999999999342</v>
          </cell>
          <cell r="AI403">
            <v>2.0999999999999091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5.5161000000007334</v>
          </cell>
          <cell r="AS403">
            <v>0</v>
          </cell>
          <cell r="AT403">
            <v>0</v>
          </cell>
          <cell r="AU403">
            <v>3.4161000000001422</v>
          </cell>
          <cell r="AV403">
            <v>2.0999999999999091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4.7839999999996508</v>
          </cell>
          <cell r="BF403">
            <v>0</v>
          </cell>
          <cell r="BG403">
            <v>0</v>
          </cell>
          <cell r="BH403">
            <v>4.1999999999998181</v>
          </cell>
          <cell r="BI403">
            <v>0</v>
          </cell>
          <cell r="BJ403">
            <v>0</v>
          </cell>
          <cell r="BK403">
            <v>0</v>
          </cell>
          <cell r="BL403">
            <v>0.58400000000006003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10.499900000002526</v>
          </cell>
          <cell r="BS403">
            <v>0</v>
          </cell>
          <cell r="BT403">
            <v>2.0999999999999091</v>
          </cell>
          <cell r="BU403">
            <v>4.1999000000000706</v>
          </cell>
          <cell r="BV403">
            <v>4.1999999999998181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6.8312999999980093</v>
          </cell>
          <cell r="CF403">
            <v>4.1778000000001612</v>
          </cell>
          <cell r="CG403">
            <v>2.1000000000001364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0.55349999999998545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16.466200000002573</v>
          </cell>
          <cell r="CS403">
            <v>0</v>
          </cell>
          <cell r="CT403">
            <v>2.1000000000001364</v>
          </cell>
          <cell r="CU403">
            <v>6.5477000000000771</v>
          </cell>
          <cell r="CV403">
            <v>2.1000000000001364</v>
          </cell>
          <cell r="CW403">
            <v>0</v>
          </cell>
          <cell r="CX403">
            <v>0</v>
          </cell>
          <cell r="CY403">
            <v>0</v>
          </cell>
          <cell r="CZ403">
            <v>2.0999999999999091</v>
          </cell>
          <cell r="DA403">
            <v>3.6184999999998126</v>
          </cell>
          <cell r="DB403">
            <v>0</v>
          </cell>
          <cell r="DC403">
            <v>0</v>
          </cell>
          <cell r="DD403">
            <v>0</v>
          </cell>
          <cell r="DE403">
            <v>6.2999999999992724</v>
          </cell>
          <cell r="DF403">
            <v>0</v>
          </cell>
          <cell r="DG403">
            <v>2.1000000000001364</v>
          </cell>
          <cell r="DH403">
            <v>0</v>
          </cell>
          <cell r="DI403">
            <v>2.0999999999999091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2.1000000000001364</v>
          </cell>
          <cell r="DO403">
            <v>0</v>
          </cell>
          <cell r="DP403">
            <v>0</v>
          </cell>
          <cell r="DQ403">
            <v>0</v>
          </cell>
          <cell r="DR403">
            <v>14.811099999998987</v>
          </cell>
          <cell r="DS403">
            <v>0</v>
          </cell>
          <cell r="DT403">
            <v>2.1000000000001364</v>
          </cell>
          <cell r="DU403">
            <v>4.1999000000000706</v>
          </cell>
          <cell r="DV403">
            <v>2.1000000000001364</v>
          </cell>
          <cell r="DW403">
            <v>0</v>
          </cell>
          <cell r="DX403">
            <v>0</v>
          </cell>
          <cell r="DY403">
            <v>5.6754000000000815</v>
          </cell>
          <cell r="DZ403">
            <v>0.73580000000015389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SP15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Trapped Energy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1005.0198999999557</v>
          </cell>
          <cell r="R407">
            <v>14948.384100000374</v>
          </cell>
          <cell r="S407">
            <v>-971.68909999995958</v>
          </cell>
          <cell r="T407">
            <v>1002.9944999999134</v>
          </cell>
          <cell r="U407">
            <v>2082.4259000000311</v>
          </cell>
          <cell r="V407">
            <v>2384.6979000000865</v>
          </cell>
          <cell r="W407">
            <v>2576.3429999998771</v>
          </cell>
          <cell r="X407">
            <v>873.54700000002049</v>
          </cell>
          <cell r="Y407">
            <v>1737.7139999999781</v>
          </cell>
          <cell r="Z407">
            <v>641.26399999996647</v>
          </cell>
          <cell r="AA407">
            <v>600.98089999996591</v>
          </cell>
          <cell r="AB407">
            <v>2349.9900000001071</v>
          </cell>
          <cell r="AC407">
            <v>999.60599999991246</v>
          </cell>
          <cell r="AD407">
            <v>670.51000000000931</v>
          </cell>
          <cell r="AE407">
            <v>5722.9978999989107</v>
          </cell>
          <cell r="AF407">
            <v>193.51600000006147</v>
          </cell>
          <cell r="AG407">
            <v>159.23600000003353</v>
          </cell>
          <cell r="AH407">
            <v>886.04590000002645</v>
          </cell>
          <cell r="AI407">
            <v>841.92200000002049</v>
          </cell>
          <cell r="AJ407">
            <v>1839.1800000000512</v>
          </cell>
          <cell r="AK407">
            <v>334.16600000008475</v>
          </cell>
          <cell r="AL407">
            <v>773.29700000002049</v>
          </cell>
          <cell r="AM407">
            <v>267.00000000005821</v>
          </cell>
          <cell r="AN407">
            <v>178.02500000002328</v>
          </cell>
          <cell r="AO407">
            <v>247.95399999991059</v>
          </cell>
          <cell r="AP407">
            <v>76.339999999967404</v>
          </cell>
          <cell r="AQ407">
            <v>-73.684000000008382</v>
          </cell>
          <cell r="AR407">
            <v>5375.9200999997556</v>
          </cell>
          <cell r="AS407">
            <v>287.64699999999721</v>
          </cell>
          <cell r="AT407">
            <v>151.86500000004889</v>
          </cell>
          <cell r="AU407">
            <v>358.99209999991581</v>
          </cell>
          <cell r="AV407">
            <v>1379.7810000000754</v>
          </cell>
          <cell r="AW407">
            <v>1260.3999999999069</v>
          </cell>
          <cell r="AX407">
            <v>342.78000000002794</v>
          </cell>
          <cell r="AY407">
            <v>856.35799999994924</v>
          </cell>
          <cell r="AZ407">
            <v>224.55999999993946</v>
          </cell>
          <cell r="BA407">
            <v>306.4649999999092</v>
          </cell>
          <cell r="BB407">
            <v>74.661000000080094</v>
          </cell>
          <cell r="BC407">
            <v>127.14099999994505</v>
          </cell>
          <cell r="BD407">
            <v>5.2700000001350418</v>
          </cell>
          <cell r="BE407">
            <v>4694.4719999982044</v>
          </cell>
          <cell r="BF407">
            <v>302.74300000013318</v>
          </cell>
          <cell r="BG407">
            <v>109.2949999999837</v>
          </cell>
          <cell r="BH407">
            <v>380.53700000012759</v>
          </cell>
          <cell r="BI407">
            <v>712.76299999991897</v>
          </cell>
          <cell r="BJ407">
            <v>1382.6900000000605</v>
          </cell>
          <cell r="BK407">
            <v>276.45999999996275</v>
          </cell>
          <cell r="BL407">
            <v>655.793999999878</v>
          </cell>
          <cell r="BM407">
            <v>247.77399999997579</v>
          </cell>
          <cell r="BN407">
            <v>252.41499999992084</v>
          </cell>
          <cell r="BO407">
            <v>277.67600000009406</v>
          </cell>
          <cell r="BP407">
            <v>62.33199999993667</v>
          </cell>
          <cell r="BQ407">
            <v>33.992999999900348</v>
          </cell>
          <cell r="BR407">
            <v>3755.290900000371</v>
          </cell>
          <cell r="BS407">
            <v>100.54600000008941</v>
          </cell>
          <cell r="BT407">
            <v>117.59600000007777</v>
          </cell>
          <cell r="BU407">
            <v>337.37990000005811</v>
          </cell>
          <cell r="BV407">
            <v>230.70199999999022</v>
          </cell>
          <cell r="BW407">
            <v>821.77000000001863</v>
          </cell>
          <cell r="BX407">
            <v>260.42000000004191</v>
          </cell>
          <cell r="BY407">
            <v>1180.9400000000605</v>
          </cell>
          <cell r="BZ407">
            <v>298.4440000000177</v>
          </cell>
          <cell r="CA407">
            <v>251.70400000002701</v>
          </cell>
          <cell r="CB407">
            <v>99.913999999989755</v>
          </cell>
          <cell r="CC407">
            <v>57.951999999932013</v>
          </cell>
          <cell r="CD407">
            <v>-2.0770000000484288</v>
          </cell>
          <cell r="CE407">
            <v>7755.3482999997213</v>
          </cell>
          <cell r="CF407">
            <v>418.28479999990668</v>
          </cell>
          <cell r="CG407">
            <v>319.4770000000135</v>
          </cell>
          <cell r="CH407">
            <v>761.60100000008242</v>
          </cell>
          <cell r="CI407">
            <v>602.2609999999986</v>
          </cell>
          <cell r="CJ407">
            <v>1170</v>
          </cell>
          <cell r="CK407">
            <v>370.36200000008103</v>
          </cell>
          <cell r="CL407">
            <v>1913.9980000000214</v>
          </cell>
          <cell r="CM407">
            <v>1092.3314999999711</v>
          </cell>
          <cell r="CN407">
            <v>340.99700000009034</v>
          </cell>
          <cell r="CO407">
            <v>534.17499999993015</v>
          </cell>
          <cell r="CP407">
            <v>186.38900000008289</v>
          </cell>
          <cell r="CQ407">
            <v>45.47199999995064</v>
          </cell>
          <cell r="CR407">
            <v>8772.3492000000551</v>
          </cell>
          <cell r="CS407">
            <v>376.99200000008568</v>
          </cell>
          <cell r="CT407">
            <v>387.90900000004331</v>
          </cell>
          <cell r="CU407">
            <v>823.16070000000764</v>
          </cell>
          <cell r="CV407">
            <v>974.62500000005821</v>
          </cell>
          <cell r="CW407">
            <v>727.08499999996275</v>
          </cell>
          <cell r="CX407">
            <v>241.76600000000326</v>
          </cell>
          <cell r="CY407">
            <v>2837</v>
          </cell>
          <cell r="CZ407">
            <v>1334.6339999999618</v>
          </cell>
          <cell r="DA407">
            <v>213.49749999999767</v>
          </cell>
          <cell r="DB407">
            <v>631.0339999999851</v>
          </cell>
          <cell r="DC407">
            <v>241.96999999997206</v>
          </cell>
          <cell r="DD407">
            <v>-17.323999999905936</v>
          </cell>
          <cell r="DE407">
            <v>5822.0149999996647</v>
          </cell>
          <cell r="DF407">
            <v>376.93599999998696</v>
          </cell>
          <cell r="DG407">
            <v>715.2839999999851</v>
          </cell>
          <cell r="DH407">
            <v>1116.6199999999953</v>
          </cell>
          <cell r="DI407">
            <v>519.83199999993667</v>
          </cell>
          <cell r="DJ407">
            <v>450.75</v>
          </cell>
          <cell r="DK407">
            <v>291.77199999999721</v>
          </cell>
          <cell r="DL407">
            <v>1631.2819999998901</v>
          </cell>
          <cell r="DM407">
            <v>499.13100000005215</v>
          </cell>
          <cell r="DN407">
            <v>25.600999999966007</v>
          </cell>
          <cell r="DO407">
            <v>144.36199999996461</v>
          </cell>
          <cell r="DP407">
            <v>-6.143999999971129</v>
          </cell>
          <cell r="DQ407">
            <v>56.589000000036322</v>
          </cell>
          <cell r="DR407">
            <v>7750.4861000003293</v>
          </cell>
          <cell r="DS407">
            <v>371.67600000009406</v>
          </cell>
          <cell r="DT407">
            <v>687.45300000003772</v>
          </cell>
          <cell r="DU407">
            <v>513.99289999995381</v>
          </cell>
          <cell r="DV407">
            <v>987.82399999990594</v>
          </cell>
          <cell r="DW407">
            <v>1704.8999999999651</v>
          </cell>
          <cell r="DX407">
            <v>196.89199999999255</v>
          </cell>
          <cell r="DY407">
            <v>1582.296399999992</v>
          </cell>
          <cell r="DZ407">
            <v>699.48979999992298</v>
          </cell>
          <cell r="EA407">
            <v>372.1600000000326</v>
          </cell>
          <cell r="EB407">
            <v>385.36200000008103</v>
          </cell>
          <cell r="EC407">
            <v>123.20499999995809</v>
          </cell>
          <cell r="ED407">
            <v>125.23499999998603</v>
          </cell>
        </row>
        <row r="409">
          <cell r="A409" t="str">
            <v>Total Special Sales For Resale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1005.0198999999557</v>
          </cell>
          <cell r="R409">
            <v>14948.384100001305</v>
          </cell>
          <cell r="S409">
            <v>-971.68909999995958</v>
          </cell>
          <cell r="T409">
            <v>1002.9944999999134</v>
          </cell>
          <cell r="U409">
            <v>2082.4259000000311</v>
          </cell>
          <cell r="V409">
            <v>2384.6979000000865</v>
          </cell>
          <cell r="W409">
            <v>2576.3429999998771</v>
          </cell>
          <cell r="X409">
            <v>873.54700000002049</v>
          </cell>
          <cell r="Y409">
            <v>1737.7139999999781</v>
          </cell>
          <cell r="Z409">
            <v>641.26399999996647</v>
          </cell>
          <cell r="AA409">
            <v>600.98089999996591</v>
          </cell>
          <cell r="AB409">
            <v>2349.9900000001071</v>
          </cell>
          <cell r="AC409">
            <v>999.60599999991246</v>
          </cell>
          <cell r="AD409">
            <v>670.51000000000931</v>
          </cell>
          <cell r="AE409">
            <v>5722.997899999842</v>
          </cell>
          <cell r="AF409">
            <v>193.51600000006147</v>
          </cell>
          <cell r="AG409">
            <v>159.23600000003353</v>
          </cell>
          <cell r="AH409">
            <v>886.04590000002645</v>
          </cell>
          <cell r="AI409">
            <v>841.92200000002049</v>
          </cell>
          <cell r="AJ409">
            <v>1839.1800000000512</v>
          </cell>
          <cell r="AK409">
            <v>334.16600000008475</v>
          </cell>
          <cell r="AL409">
            <v>773.29700000002049</v>
          </cell>
          <cell r="AM409">
            <v>267.00000000005821</v>
          </cell>
          <cell r="AN409">
            <v>178.02500000002328</v>
          </cell>
          <cell r="AO409">
            <v>247.95399999991059</v>
          </cell>
          <cell r="AP409">
            <v>76.339999999967404</v>
          </cell>
          <cell r="AQ409">
            <v>-73.684000000008382</v>
          </cell>
          <cell r="AR409">
            <v>5375.9200999997556</v>
          </cell>
          <cell r="AS409">
            <v>287.64699999999721</v>
          </cell>
          <cell r="AT409">
            <v>151.86500000004889</v>
          </cell>
          <cell r="AU409">
            <v>358.99209999991581</v>
          </cell>
          <cell r="AV409">
            <v>1379.7810000000754</v>
          </cell>
          <cell r="AW409">
            <v>1260.3999999999069</v>
          </cell>
          <cell r="AX409">
            <v>342.78000000002794</v>
          </cell>
          <cell r="AY409">
            <v>856.35799999994924</v>
          </cell>
          <cell r="AZ409">
            <v>224.55999999993946</v>
          </cell>
          <cell r="BA409">
            <v>306.4649999999092</v>
          </cell>
          <cell r="BB409">
            <v>74.661000000080094</v>
          </cell>
          <cell r="BC409">
            <v>127.14099999994505</v>
          </cell>
          <cell r="BD409">
            <v>5.2700000001350418</v>
          </cell>
          <cell r="BE409">
            <v>4694.4719999991357</v>
          </cell>
          <cell r="BF409">
            <v>302.74300000013318</v>
          </cell>
          <cell r="BG409">
            <v>109.2949999999837</v>
          </cell>
          <cell r="BH409">
            <v>380.53700000012759</v>
          </cell>
          <cell r="BI409">
            <v>712.76299999991897</v>
          </cell>
          <cell r="BJ409">
            <v>1382.6900000000605</v>
          </cell>
          <cell r="BK409">
            <v>276.45999999996275</v>
          </cell>
          <cell r="BL409">
            <v>655.793999999878</v>
          </cell>
          <cell r="BM409">
            <v>247.77399999997579</v>
          </cell>
          <cell r="BN409">
            <v>252.41499999992084</v>
          </cell>
          <cell r="BO409">
            <v>277.67600000009406</v>
          </cell>
          <cell r="BP409">
            <v>62.33199999993667</v>
          </cell>
          <cell r="BQ409">
            <v>33.992999999900348</v>
          </cell>
          <cell r="BR409">
            <v>3755.2908999994397</v>
          </cell>
          <cell r="BS409">
            <v>100.54600000008941</v>
          </cell>
          <cell r="BT409">
            <v>117.59600000007777</v>
          </cell>
          <cell r="BU409">
            <v>337.37990000005811</v>
          </cell>
          <cell r="BV409">
            <v>230.70199999999022</v>
          </cell>
          <cell r="BW409">
            <v>821.77000000001863</v>
          </cell>
          <cell r="BX409">
            <v>260.42000000004191</v>
          </cell>
          <cell r="BY409">
            <v>1180.9400000000605</v>
          </cell>
          <cell r="BZ409">
            <v>298.4440000000177</v>
          </cell>
          <cell r="CA409">
            <v>251.70400000002701</v>
          </cell>
          <cell r="CB409">
            <v>99.913999999989755</v>
          </cell>
          <cell r="CC409">
            <v>57.951999999932013</v>
          </cell>
          <cell r="CD409">
            <v>-2.0770000000484288</v>
          </cell>
          <cell r="CE409">
            <v>7755.348300001584</v>
          </cell>
          <cell r="CF409">
            <v>418.28479999990668</v>
          </cell>
          <cell r="CG409">
            <v>319.4770000000135</v>
          </cell>
          <cell r="CH409">
            <v>761.60100000008242</v>
          </cell>
          <cell r="CI409">
            <v>602.2609999999986</v>
          </cell>
          <cell r="CJ409">
            <v>1170</v>
          </cell>
          <cell r="CK409">
            <v>370.36200000008103</v>
          </cell>
          <cell r="CL409">
            <v>1913.9980000000214</v>
          </cell>
          <cell r="CM409">
            <v>1092.3314999999711</v>
          </cell>
          <cell r="CN409">
            <v>340.99700000009034</v>
          </cell>
          <cell r="CO409">
            <v>534.17499999993015</v>
          </cell>
          <cell r="CP409">
            <v>186.38900000008289</v>
          </cell>
          <cell r="CQ409">
            <v>45.47199999995064</v>
          </cell>
          <cell r="CR409">
            <v>8772.3492000000551</v>
          </cell>
          <cell r="CS409">
            <v>376.99200000008568</v>
          </cell>
          <cell r="CT409">
            <v>387.90900000004331</v>
          </cell>
          <cell r="CU409">
            <v>823.16070000000764</v>
          </cell>
          <cell r="CV409">
            <v>974.62500000005821</v>
          </cell>
          <cell r="CW409">
            <v>727.08499999996275</v>
          </cell>
          <cell r="CX409">
            <v>241.76600000000326</v>
          </cell>
          <cell r="CY409">
            <v>2837</v>
          </cell>
          <cell r="CZ409">
            <v>1334.6339999999618</v>
          </cell>
          <cell r="DA409">
            <v>213.49749999999767</v>
          </cell>
          <cell r="DB409">
            <v>631.0339999999851</v>
          </cell>
          <cell r="DC409">
            <v>241.96999999997206</v>
          </cell>
          <cell r="DD409">
            <v>-17.323999999905936</v>
          </cell>
          <cell r="DE409">
            <v>5822.0149999987334</v>
          </cell>
          <cell r="DF409">
            <v>376.93599999998696</v>
          </cell>
          <cell r="DG409">
            <v>715.2839999999851</v>
          </cell>
          <cell r="DH409">
            <v>1116.6199999999953</v>
          </cell>
          <cell r="DI409">
            <v>519.83199999993667</v>
          </cell>
          <cell r="DJ409">
            <v>450.75</v>
          </cell>
          <cell r="DK409">
            <v>291.77199999999721</v>
          </cell>
          <cell r="DL409">
            <v>1631.2819999998901</v>
          </cell>
          <cell r="DM409">
            <v>499.13100000005215</v>
          </cell>
          <cell r="DN409">
            <v>25.600999999966007</v>
          </cell>
          <cell r="DO409">
            <v>144.36199999996461</v>
          </cell>
          <cell r="DP409">
            <v>-6.143999999971129</v>
          </cell>
          <cell r="DQ409">
            <v>56.589000000036322</v>
          </cell>
          <cell r="DR409">
            <v>7750.486099999398</v>
          </cell>
          <cell r="DS409">
            <v>371.67600000009406</v>
          </cell>
          <cell r="DT409">
            <v>687.45300000003772</v>
          </cell>
          <cell r="DU409">
            <v>513.99289999995381</v>
          </cell>
          <cell r="DV409">
            <v>987.82399999990594</v>
          </cell>
          <cell r="DW409">
            <v>1704.8999999999651</v>
          </cell>
          <cell r="DX409">
            <v>196.89199999999255</v>
          </cell>
          <cell r="DY409">
            <v>1582.296399999992</v>
          </cell>
          <cell r="DZ409">
            <v>699.48979999992298</v>
          </cell>
          <cell r="EA409">
            <v>372.1600000000326</v>
          </cell>
          <cell r="EB409">
            <v>385.36200000008103</v>
          </cell>
          <cell r="EC409">
            <v>123.20499999995809</v>
          </cell>
          <cell r="ED409">
            <v>125.23499999998603</v>
          </cell>
        </row>
        <row r="410">
          <cell r="F410" t="str">
            <v>=</v>
          </cell>
          <cell r="G410" t="str">
            <v>=</v>
          </cell>
          <cell r="H410" t="str">
            <v>=</v>
          </cell>
          <cell r="I410" t="str">
            <v>=</v>
          </cell>
          <cell r="J410" t="str">
            <v>=</v>
          </cell>
          <cell r="K410" t="str">
            <v>=</v>
          </cell>
          <cell r="L410" t="str">
            <v>=</v>
          </cell>
          <cell r="M410" t="str">
            <v>=</v>
          </cell>
          <cell r="N410" t="str">
            <v>=</v>
          </cell>
          <cell r="O410" t="str">
            <v>=</v>
          </cell>
          <cell r="P410" t="str">
            <v>=</v>
          </cell>
          <cell r="Q410" t="str">
            <v>=</v>
          </cell>
          <cell r="R410" t="str">
            <v>=</v>
          </cell>
          <cell r="S410" t="str">
            <v>=</v>
          </cell>
          <cell r="T410" t="str">
            <v>=</v>
          </cell>
          <cell r="U410" t="str">
            <v>=</v>
          </cell>
          <cell r="V410" t="str">
            <v>=</v>
          </cell>
          <cell r="W410" t="str">
            <v>=</v>
          </cell>
          <cell r="X410" t="str">
            <v>=</v>
          </cell>
          <cell r="Y410" t="str">
            <v>=</v>
          </cell>
          <cell r="Z410" t="str">
            <v>=</v>
          </cell>
          <cell r="AA410" t="str">
            <v>=</v>
          </cell>
          <cell r="AB410" t="str">
            <v>=</v>
          </cell>
          <cell r="AC410" t="str">
            <v>=</v>
          </cell>
          <cell r="AD410" t="str">
            <v>=</v>
          </cell>
          <cell r="AE410" t="str">
            <v>=</v>
          </cell>
          <cell r="AF410" t="str">
            <v>=</v>
          </cell>
          <cell r="AG410" t="str">
            <v>=</v>
          </cell>
          <cell r="AH410" t="str">
            <v>=</v>
          </cell>
          <cell r="AI410" t="str">
            <v>=</v>
          </cell>
          <cell r="AJ410" t="str">
            <v>=</v>
          </cell>
          <cell r="AK410" t="str">
            <v>=</v>
          </cell>
          <cell r="AL410" t="str">
            <v>=</v>
          </cell>
          <cell r="AM410" t="str">
            <v>=</v>
          </cell>
          <cell r="AN410" t="str">
            <v>=</v>
          </cell>
          <cell r="AO410" t="str">
            <v>=</v>
          </cell>
          <cell r="AP410" t="str">
            <v>=</v>
          </cell>
          <cell r="AQ410" t="str">
            <v>=</v>
          </cell>
          <cell r="AR410" t="str">
            <v>=</v>
          </cell>
          <cell r="AS410" t="str">
            <v>=</v>
          </cell>
          <cell r="AT410" t="str">
            <v>=</v>
          </cell>
          <cell r="AU410" t="str">
            <v>=</v>
          </cell>
          <cell r="AV410" t="str">
            <v>=</v>
          </cell>
          <cell r="AW410" t="str">
            <v>=</v>
          </cell>
          <cell r="AX410" t="str">
            <v>=</v>
          </cell>
          <cell r="AY410" t="str">
            <v>=</v>
          </cell>
          <cell r="AZ410" t="str">
            <v>=</v>
          </cell>
          <cell r="BA410" t="str">
            <v>=</v>
          </cell>
          <cell r="BB410" t="str">
            <v>=</v>
          </cell>
          <cell r="BC410" t="str">
            <v>=</v>
          </cell>
          <cell r="BD410" t="str">
            <v>=</v>
          </cell>
          <cell r="BE410" t="str">
            <v>=</v>
          </cell>
          <cell r="BF410" t="str">
            <v>=</v>
          </cell>
          <cell r="BG410" t="str">
            <v>=</v>
          </cell>
          <cell r="BH410" t="str">
            <v>=</v>
          </cell>
          <cell r="BI410" t="str">
            <v>=</v>
          </cell>
          <cell r="BJ410" t="str">
            <v>=</v>
          </cell>
          <cell r="BK410" t="str">
            <v>=</v>
          </cell>
          <cell r="BL410" t="str">
            <v>=</v>
          </cell>
          <cell r="BM410" t="str">
            <v>=</v>
          </cell>
          <cell r="BN410" t="str">
            <v>=</v>
          </cell>
          <cell r="BO410" t="str">
            <v>=</v>
          </cell>
          <cell r="BP410" t="str">
            <v>=</v>
          </cell>
          <cell r="BQ410" t="str">
            <v>=</v>
          </cell>
          <cell r="BR410" t="str">
            <v>=</v>
          </cell>
          <cell r="BS410" t="str">
            <v>=</v>
          </cell>
          <cell r="BT410" t="str">
            <v>=</v>
          </cell>
          <cell r="BU410" t="str">
            <v>=</v>
          </cell>
          <cell r="BV410" t="str">
            <v>=</v>
          </cell>
          <cell r="BW410" t="str">
            <v>=</v>
          </cell>
          <cell r="BX410" t="str">
            <v>=</v>
          </cell>
          <cell r="BY410" t="str">
            <v>=</v>
          </cell>
          <cell r="BZ410" t="str">
            <v>=</v>
          </cell>
          <cell r="CA410" t="str">
            <v>=</v>
          </cell>
          <cell r="CB410" t="str">
            <v>=</v>
          </cell>
          <cell r="CC410" t="str">
            <v>=</v>
          </cell>
          <cell r="CD410" t="str">
            <v>=</v>
          </cell>
          <cell r="CE410" t="str">
            <v>=</v>
          </cell>
          <cell r="CF410" t="str">
            <v>=</v>
          </cell>
          <cell r="CG410" t="str">
            <v>=</v>
          </cell>
          <cell r="CH410" t="str">
            <v>=</v>
          </cell>
          <cell r="CI410" t="str">
            <v>=</v>
          </cell>
          <cell r="CJ410" t="str">
            <v>=</v>
          </cell>
          <cell r="CK410" t="str">
            <v>=</v>
          </cell>
          <cell r="CL410" t="str">
            <v>=</v>
          </cell>
          <cell r="CM410" t="str">
            <v>=</v>
          </cell>
          <cell r="CN410" t="str">
            <v>=</v>
          </cell>
          <cell r="CO410" t="str">
            <v>=</v>
          </cell>
          <cell r="CP410" t="str">
            <v>=</v>
          </cell>
          <cell r="CQ410" t="str">
            <v>=</v>
          </cell>
          <cell r="CR410" t="str">
            <v>=</v>
          </cell>
          <cell r="CS410" t="str">
            <v>=</v>
          </cell>
          <cell r="CT410" t="str">
            <v>=</v>
          </cell>
          <cell r="CU410" t="str">
            <v>=</v>
          </cell>
          <cell r="CV410" t="str">
            <v>=</v>
          </cell>
          <cell r="CW410" t="str">
            <v>=</v>
          </cell>
          <cell r="CX410" t="str">
            <v>=</v>
          </cell>
          <cell r="CY410" t="str">
            <v>=</v>
          </cell>
          <cell r="CZ410" t="str">
            <v>=</v>
          </cell>
          <cell r="DA410" t="str">
            <v>=</v>
          </cell>
          <cell r="DB410" t="str">
            <v>=</v>
          </cell>
          <cell r="DC410" t="str">
            <v>=</v>
          </cell>
          <cell r="DD410" t="str">
            <v>=</v>
          </cell>
          <cell r="DE410" t="str">
            <v>=</v>
          </cell>
          <cell r="DF410" t="str">
            <v>=</v>
          </cell>
          <cell r="DG410" t="str">
            <v>=</v>
          </cell>
          <cell r="DH410" t="str">
            <v>=</v>
          </cell>
          <cell r="DI410" t="str">
            <v>=</v>
          </cell>
          <cell r="DJ410" t="str">
            <v>=</v>
          </cell>
          <cell r="DK410" t="str">
            <v>=</v>
          </cell>
          <cell r="DL410" t="str">
            <v>=</v>
          </cell>
          <cell r="DM410" t="str">
            <v>=</v>
          </cell>
          <cell r="DN410" t="str">
            <v>=</v>
          </cell>
          <cell r="DO410" t="str">
            <v>=</v>
          </cell>
          <cell r="DP410" t="str">
            <v>=</v>
          </cell>
          <cell r="DQ410" t="str">
            <v>=</v>
          </cell>
          <cell r="DR410" t="str">
            <v>=</v>
          </cell>
          <cell r="DS410" t="str">
            <v>=</v>
          </cell>
          <cell r="DT410" t="str">
            <v>=</v>
          </cell>
          <cell r="DU410" t="str">
            <v>=</v>
          </cell>
          <cell r="DV410" t="str">
            <v>=</v>
          </cell>
          <cell r="DW410" t="str">
            <v>=</v>
          </cell>
          <cell r="DX410" t="str">
            <v>=</v>
          </cell>
          <cell r="DY410" t="str">
            <v>=</v>
          </cell>
          <cell r="DZ410" t="str">
            <v>=</v>
          </cell>
          <cell r="EA410" t="str">
            <v>=</v>
          </cell>
          <cell r="EB410" t="str">
            <v>=</v>
          </cell>
          <cell r="EC410" t="str">
            <v>=</v>
          </cell>
          <cell r="ED410" t="str">
            <v>=</v>
          </cell>
        </row>
        <row r="411">
          <cell r="A411" t="str">
            <v>Total Requirements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1005.0198999997228</v>
          </cell>
          <cell r="R411">
            <v>14948.384099990129</v>
          </cell>
          <cell r="S411">
            <v>-971.689100000076</v>
          </cell>
          <cell r="T411">
            <v>1002.9945000000298</v>
          </cell>
          <cell r="U411">
            <v>2082.4259000001475</v>
          </cell>
          <cell r="V411">
            <v>2384.6979000000283</v>
          </cell>
          <cell r="W411">
            <v>2576.3429999994114</v>
          </cell>
          <cell r="X411">
            <v>873.546999999322</v>
          </cell>
          <cell r="Y411">
            <v>1737.7139999996871</v>
          </cell>
          <cell r="Z411">
            <v>641.26399999950081</v>
          </cell>
          <cell r="AA411">
            <v>600.9808999998495</v>
          </cell>
          <cell r="AB411">
            <v>2349.9900000002235</v>
          </cell>
          <cell r="AC411">
            <v>999.60600000061095</v>
          </cell>
          <cell r="AD411">
            <v>670.51000000070781</v>
          </cell>
          <cell r="AE411">
            <v>5722.9979000091553</v>
          </cell>
          <cell r="AF411">
            <v>193.51599999982864</v>
          </cell>
          <cell r="AG411">
            <v>159.23599999956787</v>
          </cell>
          <cell r="AH411">
            <v>886.04589999932796</v>
          </cell>
          <cell r="AI411">
            <v>841.92200000025332</v>
          </cell>
          <cell r="AJ411">
            <v>1839.1800000006333</v>
          </cell>
          <cell r="AK411">
            <v>334.16599999926984</v>
          </cell>
          <cell r="AL411">
            <v>773.29700000025332</v>
          </cell>
          <cell r="AM411">
            <v>267</v>
          </cell>
          <cell r="AN411">
            <v>178.02500000037253</v>
          </cell>
          <cell r="AO411">
            <v>247.95399999991059</v>
          </cell>
          <cell r="AP411">
            <v>76.339999999850988</v>
          </cell>
          <cell r="AQ411">
            <v>-73.684000000357628</v>
          </cell>
          <cell r="AR411">
            <v>5375.9200999885798</v>
          </cell>
          <cell r="AS411">
            <v>287.64699999988079</v>
          </cell>
          <cell r="AT411">
            <v>151.86500000022352</v>
          </cell>
          <cell r="AU411">
            <v>358.99209999945015</v>
          </cell>
          <cell r="AV411">
            <v>1379.7810000004247</v>
          </cell>
          <cell r="AW411">
            <v>1260.4000000003725</v>
          </cell>
          <cell r="AX411">
            <v>342.78000000026077</v>
          </cell>
          <cell r="AY411">
            <v>856.35800000000745</v>
          </cell>
          <cell r="AZ411">
            <v>224.55999999959022</v>
          </cell>
          <cell r="BA411">
            <v>306.46499999985099</v>
          </cell>
          <cell r="BB411">
            <v>74.661000000312924</v>
          </cell>
          <cell r="BC411">
            <v>127.14099999982864</v>
          </cell>
          <cell r="BD411">
            <v>5.2699999995529652</v>
          </cell>
          <cell r="BE411">
            <v>4694.472000002861</v>
          </cell>
          <cell r="BF411">
            <v>302.74299999978393</v>
          </cell>
          <cell r="BG411">
            <v>109.29499999992549</v>
          </cell>
          <cell r="BH411">
            <v>380.53700000047684</v>
          </cell>
          <cell r="BI411">
            <v>712.7629999993369</v>
          </cell>
          <cell r="BJ411">
            <v>1382.6900000004098</v>
          </cell>
          <cell r="BK411">
            <v>276.45999999996275</v>
          </cell>
          <cell r="BL411">
            <v>655.79399999976158</v>
          </cell>
          <cell r="BM411">
            <v>247.77400000020862</v>
          </cell>
          <cell r="BN411">
            <v>252.41500000003725</v>
          </cell>
          <cell r="BO411">
            <v>277.67599999997765</v>
          </cell>
          <cell r="BP411">
            <v>62.332000000402331</v>
          </cell>
          <cell r="BQ411">
            <v>33.992999999783933</v>
          </cell>
          <cell r="BR411">
            <v>3755.2908999919891</v>
          </cell>
          <cell r="BS411">
            <v>100.54600000008941</v>
          </cell>
          <cell r="BT411">
            <v>117.59599999990314</v>
          </cell>
          <cell r="BU411">
            <v>337.37990000005811</v>
          </cell>
          <cell r="BV411">
            <v>230.70199999958277</v>
          </cell>
          <cell r="BW411">
            <v>821.77000000048429</v>
          </cell>
          <cell r="BX411">
            <v>260.41999999992549</v>
          </cell>
          <cell r="BY411">
            <v>1180.9399999994785</v>
          </cell>
          <cell r="BZ411">
            <v>298.44400000013411</v>
          </cell>
          <cell r="CA411">
            <v>251.70399999991059</v>
          </cell>
          <cell r="CB411">
            <v>99.91399999987334</v>
          </cell>
          <cell r="CC411">
            <v>57.95200000051409</v>
          </cell>
          <cell r="CD411">
            <v>-2.0770000005140901</v>
          </cell>
          <cell r="CE411">
            <v>7755.3483000099659</v>
          </cell>
          <cell r="CF411">
            <v>418.28479999955744</v>
          </cell>
          <cell r="CG411">
            <v>319.4769999999553</v>
          </cell>
          <cell r="CH411">
            <v>761.60100000072271</v>
          </cell>
          <cell r="CI411">
            <v>602.2609999999404</v>
          </cell>
          <cell r="CJ411">
            <v>1170</v>
          </cell>
          <cell r="CK411">
            <v>370.36199999973178</v>
          </cell>
          <cell r="CL411">
            <v>1913.9979999996722</v>
          </cell>
          <cell r="CM411">
            <v>1092.3314999993891</v>
          </cell>
          <cell r="CN411">
            <v>340.99700000043958</v>
          </cell>
          <cell r="CO411">
            <v>534.17499999981374</v>
          </cell>
          <cell r="CP411">
            <v>186.38900000043213</v>
          </cell>
          <cell r="CQ411">
            <v>45.472000000067055</v>
          </cell>
          <cell r="CR411">
            <v>8772.3491999953985</v>
          </cell>
          <cell r="CS411">
            <v>376.99199999962002</v>
          </cell>
          <cell r="CT411">
            <v>387.9089999999851</v>
          </cell>
          <cell r="CU411">
            <v>823.16069999989122</v>
          </cell>
          <cell r="CV411">
            <v>974.62500000093132</v>
          </cell>
          <cell r="CW411">
            <v>727.08499999996275</v>
          </cell>
          <cell r="CX411">
            <v>241.76599999982864</v>
          </cell>
          <cell r="CY411">
            <v>2837</v>
          </cell>
          <cell r="CZ411">
            <v>1334.6340000005439</v>
          </cell>
          <cell r="DA411">
            <v>213.49749999959022</v>
          </cell>
          <cell r="DB411">
            <v>631.0339999999851</v>
          </cell>
          <cell r="DC411">
            <v>241.97000000067055</v>
          </cell>
          <cell r="DD411">
            <v>-17.324000000022352</v>
          </cell>
          <cell r="DE411">
            <v>5822.0149999856949</v>
          </cell>
          <cell r="DF411">
            <v>376.93600000068545</v>
          </cell>
          <cell r="DG411">
            <v>715.2839999999851</v>
          </cell>
          <cell r="DH411">
            <v>1116.6200000001118</v>
          </cell>
          <cell r="DI411">
            <v>519.83199999947101</v>
          </cell>
          <cell r="DJ411">
            <v>450.75</v>
          </cell>
          <cell r="DK411">
            <v>291.77199999988079</v>
          </cell>
          <cell r="DL411">
            <v>1631.2819999996573</v>
          </cell>
          <cell r="DM411">
            <v>499.13100000005215</v>
          </cell>
          <cell r="DN411">
            <v>25.600999999791384</v>
          </cell>
          <cell r="DO411">
            <v>144.3620000006631</v>
          </cell>
          <cell r="DP411">
            <v>-6.144000000320375</v>
          </cell>
          <cell r="DQ411">
            <v>56.588999999687076</v>
          </cell>
          <cell r="DR411">
            <v>7750.4861000031233</v>
          </cell>
          <cell r="DS411">
            <v>371.67599999997765</v>
          </cell>
          <cell r="DT411">
            <v>687.45299999974668</v>
          </cell>
          <cell r="DU411">
            <v>513.99289999995381</v>
          </cell>
          <cell r="DV411">
            <v>987.82400000002235</v>
          </cell>
          <cell r="DW411">
            <v>1704.9000000003725</v>
          </cell>
          <cell r="DX411">
            <v>196.89199999999255</v>
          </cell>
          <cell r="DY411">
            <v>1582.2964000003412</v>
          </cell>
          <cell r="DZ411">
            <v>699.48979999963194</v>
          </cell>
          <cell r="EA411">
            <v>372.16000000014901</v>
          </cell>
          <cell r="EB411">
            <v>385.36199999973178</v>
          </cell>
          <cell r="EC411">
            <v>123.20500000007451</v>
          </cell>
          <cell r="ED411">
            <v>125.23499999940395</v>
          </cell>
        </row>
        <row r="412">
          <cell r="F412" t="str">
            <v>=</v>
          </cell>
          <cell r="G412" t="str">
            <v>=</v>
          </cell>
          <cell r="H412" t="str">
            <v>=</v>
          </cell>
          <cell r="I412" t="str">
            <v>=</v>
          </cell>
          <cell r="J412" t="str">
            <v>=</v>
          </cell>
          <cell r="K412" t="str">
            <v>=</v>
          </cell>
          <cell r="L412" t="str">
            <v>=</v>
          </cell>
          <cell r="M412" t="str">
            <v>=</v>
          </cell>
          <cell r="N412" t="str">
            <v>=</v>
          </cell>
          <cell r="O412" t="str">
            <v>=</v>
          </cell>
          <cell r="P412" t="str">
            <v>=</v>
          </cell>
          <cell r="Q412" t="str">
            <v>=</v>
          </cell>
          <cell r="R412" t="str">
            <v>=</v>
          </cell>
          <cell r="S412" t="str">
            <v>=</v>
          </cell>
          <cell r="T412" t="str">
            <v>=</v>
          </cell>
          <cell r="U412" t="str">
            <v>=</v>
          </cell>
          <cell r="V412" t="str">
            <v>=</v>
          </cell>
          <cell r="W412" t="str">
            <v>=</v>
          </cell>
          <cell r="X412" t="str">
            <v>=</v>
          </cell>
          <cell r="Y412" t="str">
            <v>=</v>
          </cell>
          <cell r="Z412" t="str">
            <v>=</v>
          </cell>
          <cell r="AA412" t="str">
            <v>=</v>
          </cell>
          <cell r="AB412" t="str">
            <v>=</v>
          </cell>
          <cell r="AC412" t="str">
            <v>=</v>
          </cell>
          <cell r="AD412" t="str">
            <v>=</v>
          </cell>
          <cell r="AE412" t="str">
            <v>=</v>
          </cell>
          <cell r="AF412" t="str">
            <v>=</v>
          </cell>
          <cell r="AG412" t="str">
            <v>=</v>
          </cell>
          <cell r="AH412" t="str">
            <v>=</v>
          </cell>
          <cell r="AI412" t="str">
            <v>=</v>
          </cell>
          <cell r="AJ412" t="str">
            <v>=</v>
          </cell>
          <cell r="AK412" t="str">
            <v>=</v>
          </cell>
          <cell r="AL412" t="str">
            <v>=</v>
          </cell>
          <cell r="AM412" t="str">
            <v>=</v>
          </cell>
          <cell r="AN412" t="str">
            <v>=</v>
          </cell>
          <cell r="AO412" t="str">
            <v>=</v>
          </cell>
          <cell r="AP412" t="str">
            <v>=</v>
          </cell>
          <cell r="AQ412" t="str">
            <v>=</v>
          </cell>
          <cell r="AR412" t="str">
            <v>=</v>
          </cell>
          <cell r="AS412" t="str">
            <v>=</v>
          </cell>
          <cell r="AT412" t="str">
            <v>=</v>
          </cell>
          <cell r="AU412" t="str">
            <v>=</v>
          </cell>
          <cell r="AV412" t="str">
            <v>=</v>
          </cell>
          <cell r="AW412" t="str">
            <v>=</v>
          </cell>
          <cell r="AX412" t="str">
            <v>=</v>
          </cell>
          <cell r="AY412" t="str">
            <v>=</v>
          </cell>
          <cell r="AZ412" t="str">
            <v>=</v>
          </cell>
          <cell r="BA412" t="str">
            <v>=</v>
          </cell>
          <cell r="BB412" t="str">
            <v>=</v>
          </cell>
          <cell r="BC412" t="str">
            <v>=</v>
          </cell>
          <cell r="BD412" t="str">
            <v>=</v>
          </cell>
          <cell r="BE412" t="str">
            <v>=</v>
          </cell>
          <cell r="BF412" t="str">
            <v>=</v>
          </cell>
          <cell r="BG412" t="str">
            <v>=</v>
          </cell>
          <cell r="BH412" t="str">
            <v>=</v>
          </cell>
          <cell r="BI412" t="str">
            <v>=</v>
          </cell>
          <cell r="BJ412" t="str">
            <v>=</v>
          </cell>
          <cell r="BK412" t="str">
            <v>=</v>
          </cell>
          <cell r="BL412" t="str">
            <v>=</v>
          </cell>
          <cell r="BM412" t="str">
            <v>=</v>
          </cell>
          <cell r="BN412" t="str">
            <v>=</v>
          </cell>
          <cell r="BO412" t="str">
            <v>=</v>
          </cell>
          <cell r="BP412" t="str">
            <v>=</v>
          </cell>
          <cell r="BQ412" t="str">
            <v>=</v>
          </cell>
          <cell r="BR412" t="str">
            <v>=</v>
          </cell>
          <cell r="BS412" t="str">
            <v>=</v>
          </cell>
          <cell r="BT412" t="str">
            <v>=</v>
          </cell>
          <cell r="BU412" t="str">
            <v>=</v>
          </cell>
          <cell r="BV412" t="str">
            <v>=</v>
          </cell>
          <cell r="BW412" t="str">
            <v>=</v>
          </cell>
          <cell r="BX412" t="str">
            <v>=</v>
          </cell>
          <cell r="BY412" t="str">
            <v>=</v>
          </cell>
          <cell r="BZ412" t="str">
            <v>=</v>
          </cell>
          <cell r="CA412" t="str">
            <v>=</v>
          </cell>
          <cell r="CB412" t="str">
            <v>=</v>
          </cell>
          <cell r="CC412" t="str">
            <v>=</v>
          </cell>
          <cell r="CD412" t="str">
            <v>=</v>
          </cell>
          <cell r="CE412" t="str">
            <v>=</v>
          </cell>
          <cell r="CF412" t="str">
            <v>=</v>
          </cell>
          <cell r="CG412" t="str">
            <v>=</v>
          </cell>
          <cell r="CH412" t="str">
            <v>=</v>
          </cell>
          <cell r="CI412" t="str">
            <v>=</v>
          </cell>
          <cell r="CJ412" t="str">
            <v>=</v>
          </cell>
          <cell r="CK412" t="str">
            <v>=</v>
          </cell>
          <cell r="CL412" t="str">
            <v>=</v>
          </cell>
          <cell r="CM412" t="str">
            <v>=</v>
          </cell>
          <cell r="CN412" t="str">
            <v>=</v>
          </cell>
          <cell r="CO412" t="str">
            <v>=</v>
          </cell>
          <cell r="CP412" t="str">
            <v>=</v>
          </cell>
          <cell r="CQ412" t="str">
            <v>=</v>
          </cell>
          <cell r="CR412" t="str">
            <v>=</v>
          </cell>
          <cell r="CS412" t="str">
            <v>=</v>
          </cell>
          <cell r="CT412" t="str">
            <v>=</v>
          </cell>
          <cell r="CU412" t="str">
            <v>=</v>
          </cell>
          <cell r="CV412" t="str">
            <v>=</v>
          </cell>
          <cell r="CW412" t="str">
            <v>=</v>
          </cell>
          <cell r="CX412" t="str">
            <v>=</v>
          </cell>
          <cell r="CY412" t="str">
            <v>=</v>
          </cell>
          <cell r="CZ412" t="str">
            <v>=</v>
          </cell>
          <cell r="DA412" t="str">
            <v>=</v>
          </cell>
          <cell r="DB412" t="str">
            <v>=</v>
          </cell>
          <cell r="DC412" t="str">
            <v>=</v>
          </cell>
          <cell r="DD412" t="str">
            <v>=</v>
          </cell>
          <cell r="DE412" t="str">
            <v>=</v>
          </cell>
          <cell r="DF412" t="str">
            <v>=</v>
          </cell>
          <cell r="DG412" t="str">
            <v>=</v>
          </cell>
          <cell r="DH412" t="str">
            <v>=</v>
          </cell>
          <cell r="DI412" t="str">
            <v>=</v>
          </cell>
          <cell r="DJ412" t="str">
            <v>=</v>
          </cell>
          <cell r="DK412" t="str">
            <v>=</v>
          </cell>
          <cell r="DL412" t="str">
            <v>=</v>
          </cell>
          <cell r="DM412" t="str">
            <v>=</v>
          </cell>
          <cell r="DN412" t="str">
            <v>=</v>
          </cell>
          <cell r="DO412" t="str">
            <v>=</v>
          </cell>
          <cell r="DP412" t="str">
            <v>=</v>
          </cell>
          <cell r="DQ412" t="str">
            <v>=</v>
          </cell>
          <cell r="DR412" t="str">
            <v>=</v>
          </cell>
          <cell r="DS412" t="str">
            <v>=</v>
          </cell>
          <cell r="DT412" t="str">
            <v>=</v>
          </cell>
          <cell r="DU412" t="str">
            <v>=</v>
          </cell>
          <cell r="DV412" t="str">
            <v>=</v>
          </cell>
          <cell r="DW412" t="str">
            <v>=</v>
          </cell>
          <cell r="DX412" t="str">
            <v>=</v>
          </cell>
          <cell r="DY412" t="str">
            <v>=</v>
          </cell>
          <cell r="DZ412" t="str">
            <v>=</v>
          </cell>
          <cell r="EA412" t="str">
            <v>=</v>
          </cell>
          <cell r="EB412" t="str">
            <v>=</v>
          </cell>
          <cell r="EC412" t="str">
            <v>=</v>
          </cell>
          <cell r="ED412" t="str">
            <v>=</v>
          </cell>
        </row>
        <row r="414">
          <cell r="A414" t="str">
            <v>Purchased Power &amp; Net Interchange</v>
          </cell>
        </row>
        <row r="416">
          <cell r="C416" t="str">
            <v>APS Supplemental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 xml:space="preserve">Combine Hills Wind 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Cedar Springs Wind I and III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-5820.4901054003276</v>
          </cell>
          <cell r="DS418">
            <v>-297.08752900001127</v>
          </cell>
          <cell r="DT418">
            <v>-885.5416719999921</v>
          </cell>
          <cell r="DU418">
            <v>-957.54746130001149</v>
          </cell>
          <cell r="DV418">
            <v>-575.57536249999248</v>
          </cell>
          <cell r="DW418">
            <v>-410.93173794999893</v>
          </cell>
          <cell r="DX418">
            <v>-141.61684659999446</v>
          </cell>
          <cell r="DY418">
            <v>-120.6641718000028</v>
          </cell>
          <cell r="DZ418">
            <v>-136.36584399999992</v>
          </cell>
          <cell r="EA418">
            <v>-524.80678520000947</v>
          </cell>
          <cell r="EB418">
            <v>-559.49739580001915</v>
          </cell>
          <cell r="EC418">
            <v>-566.11253159999615</v>
          </cell>
          <cell r="ED418">
            <v>-644.74276764999377</v>
          </cell>
        </row>
        <row r="419">
          <cell r="C419" t="str">
            <v>Cove Mountain Solar I and II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-156.99406449997332</v>
          </cell>
          <cell r="S419">
            <v>0</v>
          </cell>
          <cell r="T419">
            <v>0</v>
          </cell>
          <cell r="U419">
            <v>-104.71279150000191</v>
          </cell>
          <cell r="V419">
            <v>-31.030154000000039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-21.251119000000472</v>
          </cell>
          <cell r="AC419">
            <v>0</v>
          </cell>
          <cell r="AD419">
            <v>0</v>
          </cell>
          <cell r="AE419">
            <v>-4928.2548944500741</v>
          </cell>
          <cell r="AF419">
            <v>-196.35223399999813</v>
          </cell>
          <cell r="AG419">
            <v>-297.12964009999632</v>
          </cell>
          <cell r="AH419">
            <v>-673.83350590000191</v>
          </cell>
          <cell r="AI419">
            <v>-657.72815680000349</v>
          </cell>
          <cell r="AJ419">
            <v>-671.56087530000514</v>
          </cell>
          <cell r="AK419">
            <v>-438.00410749999719</v>
          </cell>
          <cell r="AL419">
            <v>0</v>
          </cell>
          <cell r="AM419">
            <v>-260.67020040000352</v>
          </cell>
          <cell r="AN419">
            <v>-828.1210146999947</v>
          </cell>
          <cell r="AO419">
            <v>-420.22414879999633</v>
          </cell>
          <cell r="AP419">
            <v>-146.88168345000304</v>
          </cell>
          <cell r="AQ419">
            <v>-337.74932749999789</v>
          </cell>
          <cell r="AR419">
            <v>-3408.7656952001271</v>
          </cell>
          <cell r="AS419">
            <v>-39.166746999999305</v>
          </cell>
          <cell r="AT419">
            <v>-186.68472910000128</v>
          </cell>
          <cell r="AU419">
            <v>-396.86962510000376</v>
          </cell>
          <cell r="AV419">
            <v>-339.39684250000573</v>
          </cell>
          <cell r="AW419">
            <v>-454.30530600000202</v>
          </cell>
          <cell r="AX419">
            <v>-493.16778300000442</v>
          </cell>
          <cell r="AY419">
            <v>-138.67103900000802</v>
          </cell>
          <cell r="AZ419">
            <v>-233.63892130000022</v>
          </cell>
          <cell r="BA419">
            <v>-208.73553199999878</v>
          </cell>
          <cell r="BB419">
            <v>-562.18211720000181</v>
          </cell>
          <cell r="BC419">
            <v>-245.44180050000068</v>
          </cell>
          <cell r="BD419">
            <v>-110.50525249999919</v>
          </cell>
          <cell r="BE419">
            <v>-4383.6349062600057</v>
          </cell>
          <cell r="BF419">
            <v>-143.3642660000005</v>
          </cell>
          <cell r="BG419">
            <v>-159.43907296000179</v>
          </cell>
          <cell r="BH419">
            <v>-778.13519190000079</v>
          </cell>
          <cell r="BI419">
            <v>-402.59416559999954</v>
          </cell>
          <cell r="BJ419">
            <v>-354.24284499999339</v>
          </cell>
          <cell r="BK419">
            <v>-229.45753400000103</v>
          </cell>
          <cell r="BL419">
            <v>-339.49590799999714</v>
          </cell>
          <cell r="BM419">
            <v>-79.401610000000801</v>
          </cell>
          <cell r="BN419">
            <v>-577.8090669000012</v>
          </cell>
          <cell r="BO419">
            <v>-831.13435259999824</v>
          </cell>
          <cell r="BP419">
            <v>-285.80200899999909</v>
          </cell>
          <cell r="BQ419">
            <v>-202.75888430000123</v>
          </cell>
          <cell r="BR419">
            <v>-3655.6819697000319</v>
          </cell>
          <cell r="BS419">
            <v>-157.82723869999973</v>
          </cell>
          <cell r="BT419">
            <v>-247.2870221000012</v>
          </cell>
          <cell r="BU419">
            <v>-859.46935500000109</v>
          </cell>
          <cell r="BV419">
            <v>-577.12018250000256</v>
          </cell>
          <cell r="BW419">
            <v>-195.58750999999756</v>
          </cell>
          <cell r="BX419">
            <v>-106.71860099999321</v>
          </cell>
          <cell r="BY419">
            <v>-279.71257450000121</v>
          </cell>
          <cell r="BZ419">
            <v>-66.189500000000407</v>
          </cell>
          <cell r="CA419">
            <v>-248.78342800000246</v>
          </cell>
          <cell r="CB419">
            <v>-737.95202390000486</v>
          </cell>
          <cell r="CC419">
            <v>-48.755855999999767</v>
          </cell>
          <cell r="CD419">
            <v>-130.2786780000024</v>
          </cell>
          <cell r="CE419">
            <v>-3124.9059827980236</v>
          </cell>
          <cell r="CF419">
            <v>0</v>
          </cell>
          <cell r="CG419">
            <v>-163.91365199999927</v>
          </cell>
          <cell r="CH419">
            <v>-676.25947858000291</v>
          </cell>
          <cell r="CI419">
            <v>-221.1622040000002</v>
          </cell>
          <cell r="CJ419">
            <v>-553.83945400000812</v>
          </cell>
          <cell r="CK419">
            <v>-145.90509800000291</v>
          </cell>
          <cell r="CL419">
            <v>-144.10239900001034</v>
          </cell>
          <cell r="CM419">
            <v>-8.1867100000090431</v>
          </cell>
          <cell r="CN419">
            <v>-425.95969499999774</v>
          </cell>
          <cell r="CO419">
            <v>-666.20322121800564</v>
          </cell>
          <cell r="CP419">
            <v>-64.188204000001861</v>
          </cell>
          <cell r="CQ419">
            <v>-55.185867000000144</v>
          </cell>
          <cell r="CR419">
            <v>-2415.1932612500386</v>
          </cell>
          <cell r="CS419">
            <v>0</v>
          </cell>
          <cell r="CT419">
            <v>-17.189479000000574</v>
          </cell>
          <cell r="CU419">
            <v>-908.09295340000244</v>
          </cell>
          <cell r="CV419">
            <v>-695.78630160000466</v>
          </cell>
          <cell r="CW419">
            <v>-210.01341300000058</v>
          </cell>
          <cell r="CX419">
            <v>0.18934655000339262</v>
          </cell>
          <cell r="CY419">
            <v>-27.197706000006292</v>
          </cell>
          <cell r="CZ419">
            <v>0</v>
          </cell>
          <cell r="DA419">
            <v>-76.568671599998197</v>
          </cell>
          <cell r="DB419">
            <v>-480.53408320000744</v>
          </cell>
          <cell r="DC419">
            <v>0</v>
          </cell>
          <cell r="DD419">
            <v>0</v>
          </cell>
          <cell r="DE419">
            <v>-1309.3708977000206</v>
          </cell>
          <cell r="DF419">
            <v>0</v>
          </cell>
          <cell r="DG419">
            <v>-2.2545499999978347</v>
          </cell>
          <cell r="DH419">
            <v>-319.07613400000264</v>
          </cell>
          <cell r="DI419">
            <v>-290.83143300000665</v>
          </cell>
          <cell r="DJ419">
            <v>-185.34469370000443</v>
          </cell>
          <cell r="DK419">
            <v>-78.660650000005262</v>
          </cell>
          <cell r="DL419">
            <v>0</v>
          </cell>
          <cell r="DM419">
            <v>0</v>
          </cell>
          <cell r="DN419">
            <v>-47.144444999998086</v>
          </cell>
          <cell r="DO419">
            <v>-386.0589919999984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>Horseshoe Solar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-189.13269199998467</v>
          </cell>
          <cell r="S420">
            <v>0</v>
          </cell>
          <cell r="T420">
            <v>0</v>
          </cell>
          <cell r="U420">
            <v>-109.06599300000016</v>
          </cell>
          <cell r="V420">
            <v>-67.130907999999181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-12.935790999999881</v>
          </cell>
          <cell r="AC420">
            <v>0</v>
          </cell>
          <cell r="AD420">
            <v>0</v>
          </cell>
          <cell r="AE420">
            <v>-2318.8714500039932</v>
          </cell>
          <cell r="AF420">
            <v>-76.386146499999995</v>
          </cell>
          <cell r="AG420">
            <v>-135.43889500000023</v>
          </cell>
          <cell r="AH420">
            <v>-344.26543739999943</v>
          </cell>
          <cell r="AI420">
            <v>-640.26553899999999</v>
          </cell>
          <cell r="AJ420">
            <v>-231.85581543999797</v>
          </cell>
          <cell r="AK420">
            <v>-75.475651000000653</v>
          </cell>
          <cell r="AL420">
            <v>-142.01846300000034</v>
          </cell>
          <cell r="AM420">
            <v>-77.002959000001283</v>
          </cell>
          <cell r="AN420">
            <v>-156.42122800000107</v>
          </cell>
          <cell r="AO420">
            <v>-278.28203550000035</v>
          </cell>
          <cell r="AP420">
            <v>-30.136051163999582</v>
          </cell>
          <cell r="AQ420">
            <v>-131.32322899999963</v>
          </cell>
          <cell r="AR420">
            <v>-1499.2079560000275</v>
          </cell>
          <cell r="AS420">
            <v>-160.90146999999979</v>
          </cell>
          <cell r="AT420">
            <v>-259.09224139999969</v>
          </cell>
          <cell r="AU420">
            <v>-74.802883000000293</v>
          </cell>
          <cell r="AV420">
            <v>-206.59797900000012</v>
          </cell>
          <cell r="AW420">
            <v>-187.37424100000135</v>
          </cell>
          <cell r="AX420">
            <v>0</v>
          </cell>
          <cell r="AY420">
            <v>0</v>
          </cell>
          <cell r="AZ420">
            <v>-77.940394400000514</v>
          </cell>
          <cell r="BA420">
            <v>-167.8302909999984</v>
          </cell>
          <cell r="BB420">
            <v>-234.86431860000084</v>
          </cell>
          <cell r="BC420">
            <v>-69.204188599999725</v>
          </cell>
          <cell r="BD420">
            <v>-60.599949000000379</v>
          </cell>
          <cell r="BE420">
            <v>-2724.2526268100191</v>
          </cell>
          <cell r="BF420">
            <v>-180.95249299999978</v>
          </cell>
          <cell r="BG420">
            <v>-324.25684039999942</v>
          </cell>
          <cell r="BH420">
            <v>-478.0854218000004</v>
          </cell>
          <cell r="BI420">
            <v>-353.95831100000032</v>
          </cell>
          <cell r="BJ420">
            <v>-160.81958849999864</v>
          </cell>
          <cell r="BK420">
            <v>-361.98276990000159</v>
          </cell>
          <cell r="BL420">
            <v>0</v>
          </cell>
          <cell r="BM420">
            <v>-171.04846800000087</v>
          </cell>
          <cell r="BN420">
            <v>-222.91827300000114</v>
          </cell>
          <cell r="BO420">
            <v>-154.74049399999967</v>
          </cell>
          <cell r="BP420">
            <v>-269.21667900000011</v>
          </cell>
          <cell r="BQ420">
            <v>-46.273288209999919</v>
          </cell>
          <cell r="BR420">
            <v>-2296.5308619300486</v>
          </cell>
          <cell r="BS420">
            <v>-99.189143000000513</v>
          </cell>
          <cell r="BT420">
            <v>-200.95950329999869</v>
          </cell>
          <cell r="BU420">
            <v>-302.55814649999957</v>
          </cell>
          <cell r="BV420">
            <v>-589.28463432999888</v>
          </cell>
          <cell r="BW420">
            <v>-162.64731100000063</v>
          </cell>
          <cell r="BX420">
            <v>-248.15059979999933</v>
          </cell>
          <cell r="BY420">
            <v>0</v>
          </cell>
          <cell r="BZ420">
            <v>-68.788981999998214</v>
          </cell>
          <cell r="CA420">
            <v>-143.53737499999988</v>
          </cell>
          <cell r="CB420">
            <v>-214.26510000000053</v>
          </cell>
          <cell r="CC420">
            <v>-213.84593500000028</v>
          </cell>
          <cell r="CD420">
            <v>-53.304132000000209</v>
          </cell>
          <cell r="CE420">
            <v>-1562.6219617000024</v>
          </cell>
          <cell r="CF420">
            <v>-81.54776800000036</v>
          </cell>
          <cell r="CG420">
            <v>-112.19305200000053</v>
          </cell>
          <cell r="CH420">
            <v>-181.95315049999954</v>
          </cell>
          <cell r="CI420">
            <v>-300.28879509999933</v>
          </cell>
          <cell r="CJ420">
            <v>-107.86476000000039</v>
          </cell>
          <cell r="CK420">
            <v>-177.50519540000096</v>
          </cell>
          <cell r="CL420">
            <v>-83.49932600000102</v>
          </cell>
          <cell r="CM420">
            <v>0</v>
          </cell>
          <cell r="CN420">
            <v>-95.457352000001265</v>
          </cell>
          <cell r="CO420">
            <v>-194.47404849999839</v>
          </cell>
          <cell r="CP420">
            <v>-227.83851419999883</v>
          </cell>
          <cell r="CQ420">
            <v>0</v>
          </cell>
          <cell r="CR420">
            <v>-1195.4746748999751</v>
          </cell>
          <cell r="CS420">
            <v>-12.150444999999308</v>
          </cell>
          <cell r="CT420">
            <v>-204.86061700000027</v>
          </cell>
          <cell r="CU420">
            <v>-175.27820100000099</v>
          </cell>
          <cell r="CV420">
            <v>-326.08579140000074</v>
          </cell>
          <cell r="CW420">
            <v>-169.14810599999691</v>
          </cell>
          <cell r="CX420">
            <v>-169.79735729999811</v>
          </cell>
          <cell r="CY420">
            <v>12.585134799999651</v>
          </cell>
          <cell r="CZ420">
            <v>-15.388891999999032</v>
          </cell>
          <cell r="DA420">
            <v>-108.20183899999756</v>
          </cell>
          <cell r="DB420">
            <v>-27.148560999999972</v>
          </cell>
          <cell r="DC420">
            <v>0</v>
          </cell>
          <cell r="DD420">
            <v>0</v>
          </cell>
          <cell r="DE420">
            <v>-1039.750851342018</v>
          </cell>
          <cell r="DF420">
            <v>0</v>
          </cell>
          <cell r="DG420">
            <v>0</v>
          </cell>
          <cell r="DH420">
            <v>-351.10191999999915</v>
          </cell>
          <cell r="DI420">
            <v>-344.61572534199877</v>
          </cell>
          <cell r="DJ420">
            <v>-257.37293000000136</v>
          </cell>
          <cell r="DK420">
            <v>-31.124400999997306</v>
          </cell>
          <cell r="DL420">
            <v>0</v>
          </cell>
          <cell r="DM420">
            <v>0</v>
          </cell>
          <cell r="DN420">
            <v>0</v>
          </cell>
          <cell r="DO420">
            <v>-55.535874999999578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C421" t="str">
            <v>Hunter Solar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-347.78329759999178</v>
          </cell>
          <cell r="S421">
            <v>0</v>
          </cell>
          <cell r="T421">
            <v>0</v>
          </cell>
          <cell r="U421">
            <v>-143.95526359999712</v>
          </cell>
          <cell r="V421">
            <v>-127.21718700000201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-76.610846999999922</v>
          </cell>
          <cell r="AC421">
            <v>0</v>
          </cell>
          <cell r="AD421">
            <v>0</v>
          </cell>
          <cell r="AE421">
            <v>-3147.0994715999987</v>
          </cell>
          <cell r="AF421">
            <v>-301.38985800000046</v>
          </cell>
          <cell r="AG421">
            <v>-418.63679950000005</v>
          </cell>
          <cell r="AH421">
            <v>-404.39605100000335</v>
          </cell>
          <cell r="AI421">
            <v>-489.81537500000195</v>
          </cell>
          <cell r="AJ421">
            <v>-146.8694170000017</v>
          </cell>
          <cell r="AK421">
            <v>-412.34677649999867</v>
          </cell>
          <cell r="AL421">
            <v>0</v>
          </cell>
          <cell r="AM421">
            <v>-171.69609280000077</v>
          </cell>
          <cell r="AN421">
            <v>-294.96009799999956</v>
          </cell>
          <cell r="AO421">
            <v>-183.50759099999777</v>
          </cell>
          <cell r="AP421">
            <v>-129.58514900000046</v>
          </cell>
          <cell r="AQ421">
            <v>-193.89626379999936</v>
          </cell>
          <cell r="AR421">
            <v>-2933.6826814700034</v>
          </cell>
          <cell r="AS421">
            <v>-116.74292199999945</v>
          </cell>
          <cell r="AT421">
            <v>-387.4118596999997</v>
          </cell>
          <cell r="AU421">
            <v>-368.22367899999881</v>
          </cell>
          <cell r="AV421">
            <v>-336.18062199999986</v>
          </cell>
          <cell r="AW421">
            <v>-141.47106300000087</v>
          </cell>
          <cell r="AX421">
            <v>-452.41857127000185</v>
          </cell>
          <cell r="AY421">
            <v>-125.83817999999883</v>
          </cell>
          <cell r="AZ421">
            <v>-19.588996000002226</v>
          </cell>
          <cell r="BA421">
            <v>-582.66465579999931</v>
          </cell>
          <cell r="BB421">
            <v>-229.93433999999979</v>
          </cell>
          <cell r="BC421">
            <v>-57.157147699999769</v>
          </cell>
          <cell r="BD421">
            <v>-116.05064499999935</v>
          </cell>
          <cell r="BE421">
            <v>-3197.3496527700045</v>
          </cell>
          <cell r="BF421">
            <v>-265.24615906999861</v>
          </cell>
          <cell r="BG421">
            <v>-375.92752149999978</v>
          </cell>
          <cell r="BH421">
            <v>-465.021047000002</v>
          </cell>
          <cell r="BI421">
            <v>-456.99179110000114</v>
          </cell>
          <cell r="BJ421">
            <v>-220.55498100000113</v>
          </cell>
          <cell r="BK421">
            <v>-400.47100800000044</v>
          </cell>
          <cell r="BL421">
            <v>-77.364000000001397</v>
          </cell>
          <cell r="BM421">
            <v>-3.8581629000000248</v>
          </cell>
          <cell r="BN421">
            <v>-369.89423700000043</v>
          </cell>
          <cell r="BO421">
            <v>-405.11041520000072</v>
          </cell>
          <cell r="BP421">
            <v>-107.7516770000002</v>
          </cell>
          <cell r="BQ421">
            <v>-49.158653000000413</v>
          </cell>
          <cell r="BR421">
            <v>-2556.9637876999914</v>
          </cell>
          <cell r="BS421">
            <v>-273.2266209999998</v>
          </cell>
          <cell r="BT421">
            <v>-200.63630579999881</v>
          </cell>
          <cell r="BU421">
            <v>-501.42512410000018</v>
          </cell>
          <cell r="BV421">
            <v>-329.80513299999802</v>
          </cell>
          <cell r="BW421">
            <v>-96.972670999999536</v>
          </cell>
          <cell r="BX421">
            <v>-95.46764500000063</v>
          </cell>
          <cell r="BY421">
            <v>0</v>
          </cell>
          <cell r="BZ421">
            <v>-33.822783999999956</v>
          </cell>
          <cell r="CA421">
            <v>-421.4886925000028</v>
          </cell>
          <cell r="CB421">
            <v>-278.91457799999989</v>
          </cell>
          <cell r="CC421">
            <v>-265.04956500000117</v>
          </cell>
          <cell r="CD421">
            <v>-60.154668299999685</v>
          </cell>
          <cell r="CE421">
            <v>-3000.8822938000085</v>
          </cell>
          <cell r="CF421">
            <v>-139.19574449999891</v>
          </cell>
          <cell r="CG421">
            <v>-140.7867839999999</v>
          </cell>
          <cell r="CH421">
            <v>-358.81267550000121</v>
          </cell>
          <cell r="CI421">
            <v>-419.09793329999957</v>
          </cell>
          <cell r="CJ421">
            <v>-299.65949679999903</v>
          </cell>
          <cell r="CK421">
            <v>-220.64375300000029</v>
          </cell>
          <cell r="CL421">
            <v>-103.0237589999997</v>
          </cell>
          <cell r="CM421">
            <v>-47.33122000000003</v>
          </cell>
          <cell r="CN421">
            <v>-103.20163099999991</v>
          </cell>
          <cell r="CO421">
            <v>-601.02026600000318</v>
          </cell>
          <cell r="CP421">
            <v>-462.88579070000014</v>
          </cell>
          <cell r="CQ421">
            <v>-105.22323999999935</v>
          </cell>
          <cell r="CR421">
            <v>-1606.5265483999974</v>
          </cell>
          <cell r="CS421">
            <v>-25.578222299998743</v>
          </cell>
          <cell r="CT421">
            <v>-131.80144699999983</v>
          </cell>
          <cell r="CU421">
            <v>-256.96763550000105</v>
          </cell>
          <cell r="CV421">
            <v>-341.55165399999896</v>
          </cell>
          <cell r="CW421">
            <v>-234.94780600000013</v>
          </cell>
          <cell r="CX421">
            <v>-74.794236999998247</v>
          </cell>
          <cell r="CY421">
            <v>-249.29697099999976</v>
          </cell>
          <cell r="CZ421">
            <v>-1.5070720000003348</v>
          </cell>
          <cell r="DA421">
            <v>-59.009406999997736</v>
          </cell>
          <cell r="DB421">
            <v>-231.0720966000008</v>
          </cell>
          <cell r="DC421">
            <v>0</v>
          </cell>
          <cell r="DD421">
            <v>0</v>
          </cell>
          <cell r="DE421">
            <v>-1539.9387008999474</v>
          </cell>
          <cell r="DF421">
            <v>0</v>
          </cell>
          <cell r="DG421">
            <v>-120.51511749999918</v>
          </cell>
          <cell r="DH421">
            <v>-500.91971170000033</v>
          </cell>
          <cell r="DI421">
            <v>-319.94152799999938</v>
          </cell>
          <cell r="DJ421">
            <v>-226.70471399999951</v>
          </cell>
          <cell r="DK421">
            <v>-88.28918799999883</v>
          </cell>
          <cell r="DL421">
            <v>0</v>
          </cell>
          <cell r="DM421">
            <v>0</v>
          </cell>
          <cell r="DN421">
            <v>-40.478470699999889</v>
          </cell>
          <cell r="DO421">
            <v>-243.0899709999976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C422" t="str">
            <v>Milican Solar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-762.14349349997065</v>
          </cell>
          <cell r="AF422">
            <v>-4.2072163000002547</v>
          </cell>
          <cell r="AG422">
            <v>-147.60235899999952</v>
          </cell>
          <cell r="AH422">
            <v>-114.80399409999973</v>
          </cell>
          <cell r="AI422">
            <v>-140.8421326000007</v>
          </cell>
          <cell r="AJ422">
            <v>-128.65293519999977</v>
          </cell>
          <cell r="AK422">
            <v>-35.739895000000615</v>
          </cell>
          <cell r="AL422">
            <v>0</v>
          </cell>
          <cell r="AM422">
            <v>0</v>
          </cell>
          <cell r="AN422">
            <v>-61.475208300000304</v>
          </cell>
          <cell r="AO422">
            <v>-77.346797000000151</v>
          </cell>
          <cell r="AP422">
            <v>-37.98404599999958</v>
          </cell>
          <cell r="AQ422">
            <v>-13.488910000000033</v>
          </cell>
          <cell r="AR422">
            <v>-611.62833290001436</v>
          </cell>
          <cell r="AS422">
            <v>-8.7995750000000044</v>
          </cell>
          <cell r="AT422">
            <v>-9.6601675000001705</v>
          </cell>
          <cell r="AU422">
            <v>-131.84878669999944</v>
          </cell>
          <cell r="AV422">
            <v>-158.34374000000025</v>
          </cell>
          <cell r="AW422">
            <v>-70.973240999999689</v>
          </cell>
          <cell r="AX422">
            <v>-101.69912100000147</v>
          </cell>
          <cell r="AY422">
            <v>0</v>
          </cell>
          <cell r="AZ422">
            <v>0</v>
          </cell>
          <cell r="BA422">
            <v>-45.092739700001403</v>
          </cell>
          <cell r="BB422">
            <v>-26.010427000000163</v>
          </cell>
          <cell r="BC422">
            <v>-59.200534999999945</v>
          </cell>
          <cell r="BD422">
            <v>0</v>
          </cell>
          <cell r="BE422">
            <v>-490.6346341699973</v>
          </cell>
          <cell r="BF422">
            <v>-14.05300299999999</v>
          </cell>
          <cell r="BG422">
            <v>-19.338441000000785</v>
          </cell>
          <cell r="BH422">
            <v>-129.79736700000012</v>
          </cell>
          <cell r="BI422">
            <v>-145.66166361999967</v>
          </cell>
          <cell r="BJ422">
            <v>-22.548457000000781</v>
          </cell>
          <cell r="BK422">
            <v>-40.921689999999217</v>
          </cell>
          <cell r="BL422">
            <v>-30.547335000001112</v>
          </cell>
          <cell r="BM422">
            <v>-12.02799099999902</v>
          </cell>
          <cell r="BN422">
            <v>-19.44123700000091</v>
          </cell>
          <cell r="BO422">
            <v>-24.248927999999978</v>
          </cell>
          <cell r="BP422">
            <v>0</v>
          </cell>
          <cell r="BQ422">
            <v>-32.048521549999805</v>
          </cell>
          <cell r="BR422">
            <v>-460.69577029999346</v>
          </cell>
          <cell r="BS422">
            <v>0</v>
          </cell>
          <cell r="BT422">
            <v>-28.55653489999986</v>
          </cell>
          <cell r="BU422">
            <v>-89.905594500000007</v>
          </cell>
          <cell r="BV422">
            <v>-63.03610800000024</v>
          </cell>
          <cell r="BW422">
            <v>-141.12134289999995</v>
          </cell>
          <cell r="BX422">
            <v>-32.659562999999252</v>
          </cell>
          <cell r="BY422">
            <v>-2.269136000000799</v>
          </cell>
          <cell r="BZ422">
            <v>0</v>
          </cell>
          <cell r="CA422">
            <v>0</v>
          </cell>
          <cell r="CB422">
            <v>-66.589530000000195</v>
          </cell>
          <cell r="CC422">
            <v>-28.110303000000386</v>
          </cell>
          <cell r="CD422">
            <v>-8.4476580000000467</v>
          </cell>
          <cell r="CE422">
            <v>-142.04669239999203</v>
          </cell>
          <cell r="CF422">
            <v>0</v>
          </cell>
          <cell r="CG422">
            <v>0</v>
          </cell>
          <cell r="CH422">
            <v>-52.078277900000103</v>
          </cell>
          <cell r="CI422">
            <v>-89.968414499999199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-145.30796559998998</v>
          </cell>
          <cell r="CS422">
            <v>0</v>
          </cell>
          <cell r="CT422">
            <v>-40.87219499999992</v>
          </cell>
          <cell r="CU422">
            <v>-78.07570829999986</v>
          </cell>
          <cell r="CV422">
            <v>-20.211632000000463</v>
          </cell>
          <cell r="CW422">
            <v>-6.1484302999997453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-56.498170999984723</v>
          </cell>
          <cell r="DF422">
            <v>0</v>
          </cell>
          <cell r="DG422">
            <v>0</v>
          </cell>
          <cell r="DH422">
            <v>-30.438851999999315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-26.059318999999959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C423" t="str">
            <v>Milford Solar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-379.15942700003507</v>
          </cell>
          <cell r="S423">
            <v>0</v>
          </cell>
          <cell r="T423">
            <v>0</v>
          </cell>
          <cell r="U423">
            <v>-139.49819500000012</v>
          </cell>
          <cell r="V423">
            <v>-119.62152900000001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-120.03970299999855</v>
          </cell>
          <cell r="AC423">
            <v>0</v>
          </cell>
          <cell r="AD423">
            <v>0</v>
          </cell>
          <cell r="AE423">
            <v>-2209.0059822999465</v>
          </cell>
          <cell r="AF423">
            <v>-170.22019799999907</v>
          </cell>
          <cell r="AG423">
            <v>-129.44181199999912</v>
          </cell>
          <cell r="AH423">
            <v>-251.22373859999971</v>
          </cell>
          <cell r="AI423">
            <v>-316.78142540000044</v>
          </cell>
          <cell r="AJ423">
            <v>-40.075684000003093</v>
          </cell>
          <cell r="AK423">
            <v>-434.81562800000029</v>
          </cell>
          <cell r="AL423">
            <v>0</v>
          </cell>
          <cell r="AM423">
            <v>0</v>
          </cell>
          <cell r="AN423">
            <v>-230.41433879999749</v>
          </cell>
          <cell r="AO423">
            <v>-360.50725969999803</v>
          </cell>
          <cell r="AP423">
            <v>-142.16925520000041</v>
          </cell>
          <cell r="AQ423">
            <v>-133.35664259999976</v>
          </cell>
          <cell r="AR423">
            <v>-1740.5057080900297</v>
          </cell>
          <cell r="AS423">
            <v>-44.114500599998792</v>
          </cell>
          <cell r="AT423">
            <v>-187.90628800000013</v>
          </cell>
          <cell r="AU423">
            <v>-358.57063499999822</v>
          </cell>
          <cell r="AV423">
            <v>-344.69174200000271</v>
          </cell>
          <cell r="AW423">
            <v>-91.303518000000622</v>
          </cell>
          <cell r="AX423">
            <v>-218.00847900000008</v>
          </cell>
          <cell r="AY423">
            <v>-33.219606999999087</v>
          </cell>
          <cell r="AZ423">
            <v>0</v>
          </cell>
          <cell r="BA423">
            <v>-235.49323599999843</v>
          </cell>
          <cell r="BB423">
            <v>-61.585859699996945</v>
          </cell>
          <cell r="BC423">
            <v>-94.040511289998904</v>
          </cell>
          <cell r="BD423">
            <v>-71.57133149999936</v>
          </cell>
          <cell r="BE423">
            <v>-2205.7431961999973</v>
          </cell>
          <cell r="BF423">
            <v>-148.15388999999959</v>
          </cell>
          <cell r="BG423">
            <v>-154.36232600000039</v>
          </cell>
          <cell r="BH423">
            <v>-304.43288659999962</v>
          </cell>
          <cell r="BI423">
            <v>-645.34262039999885</v>
          </cell>
          <cell r="BJ423">
            <v>-51.154468000000634</v>
          </cell>
          <cell r="BK423">
            <v>-71.914688500000921</v>
          </cell>
          <cell r="BL423">
            <v>-50.660041999999521</v>
          </cell>
          <cell r="BM423">
            <v>-100.36501200000203</v>
          </cell>
          <cell r="BN423">
            <v>-145.83058600000004</v>
          </cell>
          <cell r="BO423">
            <v>-361.57996769999954</v>
          </cell>
          <cell r="BP423">
            <v>-109.47580299999936</v>
          </cell>
          <cell r="BQ423">
            <v>-62.470906000000468</v>
          </cell>
          <cell r="BR423">
            <v>-2645.0966615999932</v>
          </cell>
          <cell r="BS423">
            <v>-88.031873699999778</v>
          </cell>
          <cell r="BT423">
            <v>-92.660155400000804</v>
          </cell>
          <cell r="BU423">
            <v>-414.08689660000164</v>
          </cell>
          <cell r="BV423">
            <v>-459.60060800000065</v>
          </cell>
          <cell r="BW423">
            <v>-185.08783440000116</v>
          </cell>
          <cell r="BX423">
            <v>-82.65822499999922</v>
          </cell>
          <cell r="BY423">
            <v>-99.544929700001376</v>
          </cell>
          <cell r="BZ423">
            <v>-77.565865000000485</v>
          </cell>
          <cell r="CA423">
            <v>-433.70968949999951</v>
          </cell>
          <cell r="CB423">
            <v>-483.63982199999737</v>
          </cell>
          <cell r="CC423">
            <v>-223.93127230000027</v>
          </cell>
          <cell r="CD423">
            <v>-4.579490000000078</v>
          </cell>
          <cell r="CE423">
            <v>-1811.7576391000475</v>
          </cell>
          <cell r="CF423">
            <v>-71.706951000000117</v>
          </cell>
          <cell r="CG423">
            <v>-94.092802000001029</v>
          </cell>
          <cell r="CH423">
            <v>-202.79830600000059</v>
          </cell>
          <cell r="CI423">
            <v>-315.56816710000203</v>
          </cell>
          <cell r="CJ423">
            <v>-222.27047699999821</v>
          </cell>
          <cell r="CK423">
            <v>-133.2304550000008</v>
          </cell>
          <cell r="CL423">
            <v>-123.73152199999822</v>
          </cell>
          <cell r="CM423">
            <v>-37.643624000000273</v>
          </cell>
          <cell r="CN423">
            <v>-159.76903500000117</v>
          </cell>
          <cell r="CO423">
            <v>-342.90934399999969</v>
          </cell>
          <cell r="CP423">
            <v>-35.758807000000161</v>
          </cell>
          <cell r="CQ423">
            <v>-72.278148999999758</v>
          </cell>
          <cell r="CR423">
            <v>-1396.5126527399989</v>
          </cell>
          <cell r="CS423">
            <v>0</v>
          </cell>
          <cell r="CT423">
            <v>-10.97798899999907</v>
          </cell>
          <cell r="CU423">
            <v>-451.7048137999991</v>
          </cell>
          <cell r="CV423">
            <v>-405.02952050000022</v>
          </cell>
          <cell r="CW423">
            <v>-125.71682399999918</v>
          </cell>
          <cell r="CX423">
            <v>-87.822118000000046</v>
          </cell>
          <cell r="CY423">
            <v>-105.11565999999948</v>
          </cell>
          <cell r="CZ423">
            <v>0</v>
          </cell>
          <cell r="DA423">
            <v>-54.805522439997731</v>
          </cell>
          <cell r="DB423">
            <v>-155.34020500000042</v>
          </cell>
          <cell r="DC423">
            <v>0</v>
          </cell>
          <cell r="DD423">
            <v>0</v>
          </cell>
          <cell r="DE423">
            <v>-471.77533949998906</v>
          </cell>
          <cell r="DF423">
            <v>0</v>
          </cell>
          <cell r="DG423">
            <v>0</v>
          </cell>
          <cell r="DH423">
            <v>-211.94950199999948</v>
          </cell>
          <cell r="DI423">
            <v>-86.619251500000246</v>
          </cell>
          <cell r="DJ423">
            <v>-32.466812999999092</v>
          </cell>
          <cell r="DK423">
            <v>-92.176230000000942</v>
          </cell>
          <cell r="DL423">
            <v>0</v>
          </cell>
          <cell r="DM423">
            <v>0</v>
          </cell>
          <cell r="DN423">
            <v>0</v>
          </cell>
          <cell r="DO423">
            <v>-48.563543000000209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Prineville Solar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-797.08659169999009</v>
          </cell>
          <cell r="AF424">
            <v>-22.901670000000195</v>
          </cell>
          <cell r="AG424">
            <v>-149.90422070000022</v>
          </cell>
          <cell r="AH424">
            <v>-136.25860800000009</v>
          </cell>
          <cell r="AI424">
            <v>-111.34105799999998</v>
          </cell>
          <cell r="AJ424">
            <v>-134.20260899999994</v>
          </cell>
          <cell r="AK424">
            <v>-18.902860000000146</v>
          </cell>
          <cell r="AL424">
            <v>0</v>
          </cell>
          <cell r="AM424">
            <v>0</v>
          </cell>
          <cell r="AN424">
            <v>-126.39000500000111</v>
          </cell>
          <cell r="AO424">
            <v>-49.985696000000644</v>
          </cell>
          <cell r="AP424">
            <v>-32.727249999999913</v>
          </cell>
          <cell r="AQ424">
            <v>-14.472615000000133</v>
          </cell>
          <cell r="AR424">
            <v>-859.70246113999747</v>
          </cell>
          <cell r="AS424">
            <v>-22.901670000000195</v>
          </cell>
          <cell r="AT424">
            <v>0</v>
          </cell>
          <cell r="AU424">
            <v>-143.91206299999976</v>
          </cell>
          <cell r="AV424">
            <v>-281.19374013999914</v>
          </cell>
          <cell r="AW424">
            <v>-93.607617000001483</v>
          </cell>
          <cell r="AX424">
            <v>-145.29750639999838</v>
          </cell>
          <cell r="AY424">
            <v>0</v>
          </cell>
          <cell r="AZ424">
            <v>0</v>
          </cell>
          <cell r="BA424">
            <v>-44.500534999999218</v>
          </cell>
          <cell r="BB424">
            <v>-50.302913999999873</v>
          </cell>
          <cell r="BC424">
            <v>-77.986415599999418</v>
          </cell>
          <cell r="BD424">
            <v>0</v>
          </cell>
          <cell r="BE424">
            <v>-508.96502800000599</v>
          </cell>
          <cell r="BF424">
            <v>-26.111812899999677</v>
          </cell>
          <cell r="BG424">
            <v>-64.266582999999628</v>
          </cell>
          <cell r="BH424">
            <v>-179.61755669999911</v>
          </cell>
          <cell r="BI424">
            <v>-86.203402499999356</v>
          </cell>
          <cell r="BJ424">
            <v>0</v>
          </cell>
          <cell r="BK424">
            <v>-23.203826999997545</v>
          </cell>
          <cell r="BL424">
            <v>0</v>
          </cell>
          <cell r="BM424">
            <v>-50.717589999996562</v>
          </cell>
          <cell r="BN424">
            <v>0</v>
          </cell>
          <cell r="BO424">
            <v>-51.065592400000241</v>
          </cell>
          <cell r="BP424">
            <v>-6.9614035000004151</v>
          </cell>
          <cell r="BQ424">
            <v>-20.81726000000026</v>
          </cell>
          <cell r="BR424">
            <v>-769.29715872000088</v>
          </cell>
          <cell r="BS424">
            <v>0</v>
          </cell>
          <cell r="BT424">
            <v>-31.59703300000001</v>
          </cell>
          <cell r="BU424">
            <v>-142.40757169999961</v>
          </cell>
          <cell r="BV424">
            <v>-141.81489985999906</v>
          </cell>
          <cell r="BW424">
            <v>-95.558248399998774</v>
          </cell>
          <cell r="BX424">
            <v>-141.19741830000203</v>
          </cell>
          <cell r="BY424">
            <v>-102.40985809999984</v>
          </cell>
          <cell r="BZ424">
            <v>0</v>
          </cell>
          <cell r="CA424">
            <v>-2.4499660000001313</v>
          </cell>
          <cell r="CB424">
            <v>-55.017629359999773</v>
          </cell>
          <cell r="CC424">
            <v>-46.519619000000603</v>
          </cell>
          <cell r="CD424">
            <v>-10.324914999999692</v>
          </cell>
          <cell r="CE424">
            <v>-206.2103300000017</v>
          </cell>
          <cell r="CF424">
            <v>0</v>
          </cell>
          <cell r="CG424">
            <v>0</v>
          </cell>
          <cell r="CH424">
            <v>-62.606721000000107</v>
          </cell>
          <cell r="CI424">
            <v>-143.6036090000016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-138.02275100001134</v>
          </cell>
          <cell r="CS424">
            <v>0</v>
          </cell>
          <cell r="CT424">
            <v>-23.845758999999816</v>
          </cell>
          <cell r="CU424">
            <v>-39.332985000000917</v>
          </cell>
          <cell r="CV424">
            <v>-32.693581999999878</v>
          </cell>
          <cell r="CW424">
            <v>-42.150424999999814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-14.891642000002321</v>
          </cell>
          <cell r="DF424">
            <v>0</v>
          </cell>
          <cell r="DG424">
            <v>0</v>
          </cell>
          <cell r="DH424">
            <v>-13.69235099999969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-1.1992909999989934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C425" t="str">
            <v>Rocket Solar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-842.39909600003739</v>
          </cell>
          <cell r="S425">
            <v>0</v>
          </cell>
          <cell r="T425">
            <v>0</v>
          </cell>
          <cell r="U425">
            <v>0</v>
          </cell>
          <cell r="V425">
            <v>-620.22343099999853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-222.17566500000066</v>
          </cell>
          <cell r="AC425">
            <v>0</v>
          </cell>
          <cell r="AD425">
            <v>0</v>
          </cell>
          <cell r="AE425">
            <v>-1508.9101205199258</v>
          </cell>
          <cell r="AF425">
            <v>-146.47991139999976</v>
          </cell>
          <cell r="AG425">
            <v>-130.42302139999993</v>
          </cell>
          <cell r="AH425">
            <v>-171.8832280000006</v>
          </cell>
          <cell r="AI425">
            <v>-78.153064999998605</v>
          </cell>
          <cell r="AJ425">
            <v>-202.49407700000302</v>
          </cell>
          <cell r="AK425">
            <v>-181.41328417000113</v>
          </cell>
          <cell r="AL425">
            <v>-44.402304049999657</v>
          </cell>
          <cell r="AM425">
            <v>-46.542069999999512</v>
          </cell>
          <cell r="AN425">
            <v>-159.33812000000034</v>
          </cell>
          <cell r="AO425">
            <v>-50.764936000001398</v>
          </cell>
          <cell r="AP425">
            <v>-233.40154600000005</v>
          </cell>
          <cell r="AQ425">
            <v>-63.614557499999137</v>
          </cell>
          <cell r="AR425">
            <v>-2733.9577700000082</v>
          </cell>
          <cell r="AS425">
            <v>-181.70262299999922</v>
          </cell>
          <cell r="AT425">
            <v>-384.89482459999999</v>
          </cell>
          <cell r="AU425">
            <v>-151.90622249999979</v>
          </cell>
          <cell r="AV425">
            <v>-490.95909909999864</v>
          </cell>
          <cell r="AW425">
            <v>-277.11680450000131</v>
          </cell>
          <cell r="AX425">
            <v>-181.50336939999761</v>
          </cell>
          <cell r="AY425">
            <v>-157.9559982000028</v>
          </cell>
          <cell r="AZ425">
            <v>-112.4384089999985</v>
          </cell>
          <cell r="BA425">
            <v>-117.71413399999801</v>
          </cell>
          <cell r="BB425">
            <v>-423.83972150000045</v>
          </cell>
          <cell r="BC425">
            <v>-65.907458899999256</v>
          </cell>
          <cell r="BD425">
            <v>-188.01910529999986</v>
          </cell>
          <cell r="BE425">
            <v>-2786.6658093799488</v>
          </cell>
          <cell r="BF425">
            <v>-236.29776175999996</v>
          </cell>
          <cell r="BG425">
            <v>-469.92763480000031</v>
          </cell>
          <cell r="BH425">
            <v>-495.12834592000036</v>
          </cell>
          <cell r="BI425">
            <v>-399.97058689999903</v>
          </cell>
          <cell r="BJ425">
            <v>-126.70733200000177</v>
          </cell>
          <cell r="BK425">
            <v>-316.4145869999993</v>
          </cell>
          <cell r="BL425">
            <v>-46.929626000001008</v>
          </cell>
          <cell r="BM425">
            <v>-78.618828999999096</v>
          </cell>
          <cell r="BN425">
            <v>-138.26040999999896</v>
          </cell>
          <cell r="BO425">
            <v>-239.05261699999937</v>
          </cell>
          <cell r="BP425">
            <v>-187.9409770000002</v>
          </cell>
          <cell r="BQ425">
            <v>-51.417102000000341</v>
          </cell>
          <cell r="BR425">
            <v>-2864.0818575999874</v>
          </cell>
          <cell r="BS425">
            <v>-271.92533400000048</v>
          </cell>
          <cell r="BT425">
            <v>-529.93693949999943</v>
          </cell>
          <cell r="BU425">
            <v>-212.63598300000012</v>
          </cell>
          <cell r="BV425">
            <v>-381.31967169999916</v>
          </cell>
          <cell r="BW425">
            <v>-149.21489599999768</v>
          </cell>
          <cell r="BX425">
            <v>-281.30017299999963</v>
          </cell>
          <cell r="BY425">
            <v>0</v>
          </cell>
          <cell r="BZ425">
            <v>-242.75082499999917</v>
          </cell>
          <cell r="CA425">
            <v>-162.82931000000099</v>
          </cell>
          <cell r="CB425">
            <v>-274.18724979999934</v>
          </cell>
          <cell r="CC425">
            <v>-241.51547759999994</v>
          </cell>
          <cell r="CD425">
            <v>-116.46599799999967</v>
          </cell>
          <cell r="CE425">
            <v>-1805.4784547000309</v>
          </cell>
          <cell r="CF425">
            <v>-47.679371000000174</v>
          </cell>
          <cell r="CG425">
            <v>-52.179991000000882</v>
          </cell>
          <cell r="CH425">
            <v>-508.08781799999997</v>
          </cell>
          <cell r="CI425">
            <v>-126.15718100000049</v>
          </cell>
          <cell r="CJ425">
            <v>-88.584789999997156</v>
          </cell>
          <cell r="CK425">
            <v>-348.69587669999964</v>
          </cell>
          <cell r="CL425">
            <v>0</v>
          </cell>
          <cell r="CM425">
            <v>-33.247068000000581</v>
          </cell>
          <cell r="CN425">
            <v>-288.27162499999758</v>
          </cell>
          <cell r="CO425">
            <v>-155.12525199999982</v>
          </cell>
          <cell r="CP425">
            <v>-112.96063500000037</v>
          </cell>
          <cell r="CQ425">
            <v>-44.488846999999623</v>
          </cell>
          <cell r="CR425">
            <v>-1002.9174200300185</v>
          </cell>
          <cell r="CS425">
            <v>-20.889714999999342</v>
          </cell>
          <cell r="CT425">
            <v>-202.50503600000047</v>
          </cell>
          <cell r="CU425">
            <v>-288.16528103000019</v>
          </cell>
          <cell r="CV425">
            <v>-113.75828400000137</v>
          </cell>
          <cell r="CW425">
            <v>-64.532781999998406</v>
          </cell>
          <cell r="CX425">
            <v>-122.4970719999983</v>
          </cell>
          <cell r="CY425">
            <v>-1.6631699999998091</v>
          </cell>
          <cell r="CZ425">
            <v>-21.139166000000841</v>
          </cell>
          <cell r="DA425">
            <v>-50.586014000000432</v>
          </cell>
          <cell r="DB425">
            <v>-117.1809000000012</v>
          </cell>
          <cell r="DC425">
            <v>0</v>
          </cell>
          <cell r="DD425">
            <v>0</v>
          </cell>
          <cell r="DE425">
            <v>-1150.6667764720041</v>
          </cell>
          <cell r="DF425">
            <v>-27.936401999999362</v>
          </cell>
          <cell r="DG425">
            <v>-65.604650999999649</v>
          </cell>
          <cell r="DH425">
            <v>-178.17832330000056</v>
          </cell>
          <cell r="DI425">
            <v>-487.18105047199788</v>
          </cell>
          <cell r="DJ425">
            <v>-84.69144199999937</v>
          </cell>
          <cell r="DK425">
            <v>-145.90515899999809</v>
          </cell>
          <cell r="DL425">
            <v>0</v>
          </cell>
          <cell r="DM425">
            <v>-28.834018400000787</v>
          </cell>
          <cell r="DN425">
            <v>-2.3849683000007644</v>
          </cell>
          <cell r="DO425">
            <v>-129.9507620000004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Sigurd Solar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-330.80745299998671</v>
          </cell>
          <cell r="S426">
            <v>0</v>
          </cell>
          <cell r="T426">
            <v>0</v>
          </cell>
          <cell r="U426">
            <v>-97.347469000000274</v>
          </cell>
          <cell r="V426">
            <v>-129.78093299999819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-103.6790510000028</v>
          </cell>
          <cell r="AC426">
            <v>0</v>
          </cell>
          <cell r="AD426">
            <v>0</v>
          </cell>
          <cell r="AE426">
            <v>-1953.8478587000282</v>
          </cell>
          <cell r="AF426">
            <v>-120.27309099999911</v>
          </cell>
          <cell r="AG426">
            <v>-193.91539799999919</v>
          </cell>
          <cell r="AH426">
            <v>-317.05751429999873</v>
          </cell>
          <cell r="AI426">
            <v>-61.823053000000073</v>
          </cell>
          <cell r="AJ426">
            <v>-347.83468900000298</v>
          </cell>
          <cell r="AK426">
            <v>-58.266383999998652</v>
          </cell>
          <cell r="AL426">
            <v>0</v>
          </cell>
          <cell r="AM426">
            <v>-51.774248999998235</v>
          </cell>
          <cell r="AN426">
            <v>-414.20445200000177</v>
          </cell>
          <cell r="AO426">
            <v>-253.3442380000015</v>
          </cell>
          <cell r="AP426">
            <v>-49.625809999999547</v>
          </cell>
          <cell r="AQ426">
            <v>-85.728980399999273</v>
          </cell>
          <cell r="AR426">
            <v>-2238.7052576999995</v>
          </cell>
          <cell r="AS426">
            <v>0</v>
          </cell>
          <cell r="AT426">
            <v>-180.88244160000067</v>
          </cell>
          <cell r="AU426">
            <v>-217.93109399999958</v>
          </cell>
          <cell r="AV426">
            <v>-365.17141400000037</v>
          </cell>
          <cell r="AW426">
            <v>-438.43879770000058</v>
          </cell>
          <cell r="AX426">
            <v>-262.14666080000097</v>
          </cell>
          <cell r="AY426">
            <v>-28.877540000001318</v>
          </cell>
          <cell r="AZ426">
            <v>-109.72031459999926</v>
          </cell>
          <cell r="BA426">
            <v>-48.014397000002646</v>
          </cell>
          <cell r="BB426">
            <v>-245.22353420000036</v>
          </cell>
          <cell r="BC426">
            <v>-144.18796389999989</v>
          </cell>
          <cell r="BD426">
            <v>-198.11109989999932</v>
          </cell>
          <cell r="BE426">
            <v>-2289.294306219992</v>
          </cell>
          <cell r="BF426">
            <v>-68.54192546000013</v>
          </cell>
          <cell r="BG426">
            <v>-127.72401899999932</v>
          </cell>
          <cell r="BH426">
            <v>-447.40375049999966</v>
          </cell>
          <cell r="BI426">
            <v>-430.74570999999924</v>
          </cell>
          <cell r="BJ426">
            <v>-6.9091889999981504</v>
          </cell>
          <cell r="BK426">
            <v>-211.45797719999973</v>
          </cell>
          <cell r="BL426">
            <v>-31.643003000001045</v>
          </cell>
          <cell r="BM426">
            <v>-53.097713000002841</v>
          </cell>
          <cell r="BN426">
            <v>-183.24529999999868</v>
          </cell>
          <cell r="BO426">
            <v>-431.11094976000095</v>
          </cell>
          <cell r="BP426">
            <v>-51.340447299999141</v>
          </cell>
          <cell r="BQ426">
            <v>-246.07432200000039</v>
          </cell>
          <cell r="BR426">
            <v>-2652.1955252999905</v>
          </cell>
          <cell r="BS426">
            <v>-47.316506999999547</v>
          </cell>
          <cell r="BT426">
            <v>-268.45784239999921</v>
          </cell>
          <cell r="BU426">
            <v>-506.96588990000055</v>
          </cell>
          <cell r="BV426">
            <v>-631.08393499999875</v>
          </cell>
          <cell r="BW426">
            <v>-183.26562099999865</v>
          </cell>
          <cell r="BX426">
            <v>0</v>
          </cell>
          <cell r="BY426">
            <v>-97.420834000000468</v>
          </cell>
          <cell r="BZ426">
            <v>-44.76730999999927</v>
          </cell>
          <cell r="CA426">
            <v>-171.21549199999936</v>
          </cell>
          <cell r="CB426">
            <v>-495.02004400000078</v>
          </cell>
          <cell r="CC426">
            <v>-146.29434799999945</v>
          </cell>
          <cell r="CD426">
            <v>-60.38770199999999</v>
          </cell>
          <cell r="CE426">
            <v>-1443.4612207000318</v>
          </cell>
          <cell r="CF426">
            <v>-109.47135780000099</v>
          </cell>
          <cell r="CG426">
            <v>0</v>
          </cell>
          <cell r="CH426">
            <v>-290.44069200000013</v>
          </cell>
          <cell r="CI426">
            <v>-245.12531950000266</v>
          </cell>
          <cell r="CJ426">
            <v>-59.637858999998571</v>
          </cell>
          <cell r="CK426">
            <v>-108.79008399999657</v>
          </cell>
          <cell r="CL426">
            <v>-76.827809000002162</v>
          </cell>
          <cell r="CM426">
            <v>-80</v>
          </cell>
          <cell r="CN426">
            <v>-2.1519293999990623</v>
          </cell>
          <cell r="CO426">
            <v>-407.28612750000138</v>
          </cell>
          <cell r="CP426">
            <v>-35.472082500000397</v>
          </cell>
          <cell r="CQ426">
            <v>-28.257960000000821</v>
          </cell>
          <cell r="CR426">
            <v>-1301.3328743000166</v>
          </cell>
          <cell r="CS426">
            <v>0</v>
          </cell>
          <cell r="CT426">
            <v>-124.95680449999963</v>
          </cell>
          <cell r="CU426">
            <v>-262.06427499999882</v>
          </cell>
          <cell r="CV426">
            <v>-410.93438469999819</v>
          </cell>
          <cell r="CW426">
            <v>-74.567323999999644</v>
          </cell>
          <cell r="CX426">
            <v>-60.844081999999617</v>
          </cell>
          <cell r="CY426">
            <v>-77.480874999997468</v>
          </cell>
          <cell r="CZ426">
            <v>0</v>
          </cell>
          <cell r="DA426">
            <v>-29.303802000002179</v>
          </cell>
          <cell r="DB426">
            <v>-261.18132709999918</v>
          </cell>
          <cell r="DC426">
            <v>0</v>
          </cell>
          <cell r="DD426">
            <v>0</v>
          </cell>
          <cell r="DE426">
            <v>-730.94833479996305</v>
          </cell>
          <cell r="DF426">
            <v>0</v>
          </cell>
          <cell r="DG426">
            <v>-58.413910000001124</v>
          </cell>
          <cell r="DH426">
            <v>-107.21058939999784</v>
          </cell>
          <cell r="DI426">
            <v>-196.21032300000297</v>
          </cell>
          <cell r="DJ426">
            <v>-168.54648599999928</v>
          </cell>
          <cell r="DK426">
            <v>-49.141899999998714</v>
          </cell>
          <cell r="DL426">
            <v>0</v>
          </cell>
          <cell r="DM426">
            <v>0</v>
          </cell>
          <cell r="DN426">
            <v>0</v>
          </cell>
          <cell r="DO426">
            <v>-151.42512640000132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C427" t="str">
            <v>Deseret Purchase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Graphite Solar I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-508.76207739993697</v>
          </cell>
          <cell r="S428">
            <v>0</v>
          </cell>
          <cell r="T428">
            <v>0</v>
          </cell>
          <cell r="U428">
            <v>-11.518850999997085</v>
          </cell>
          <cell r="V428">
            <v>-297.59970239999893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-199.64352399999916</v>
          </cell>
          <cell r="AC428">
            <v>0</v>
          </cell>
          <cell r="AD428">
            <v>0</v>
          </cell>
          <cell r="AE428">
            <v>-2651.5716741800425</v>
          </cell>
          <cell r="AF428">
            <v>-166.78094770000098</v>
          </cell>
          <cell r="AG428">
            <v>-340.50720840000031</v>
          </cell>
          <cell r="AH428">
            <v>-518.73550909999904</v>
          </cell>
          <cell r="AI428">
            <v>-560.58255898000061</v>
          </cell>
          <cell r="AJ428">
            <v>-122.78466100000151</v>
          </cell>
          <cell r="AK428">
            <v>-205.62661700000172</v>
          </cell>
          <cell r="AL428">
            <v>-50.828145999999833</v>
          </cell>
          <cell r="AM428">
            <v>-265.71798399999898</v>
          </cell>
          <cell r="AN428">
            <v>-185.29006200000003</v>
          </cell>
          <cell r="AO428">
            <v>-162.46579399999973</v>
          </cell>
          <cell r="AP428">
            <v>-9.3274519000005967</v>
          </cell>
          <cell r="AQ428">
            <v>-62.924734100000023</v>
          </cell>
          <cell r="AR428">
            <v>-2630.6705610000354</v>
          </cell>
          <cell r="AS428">
            <v>-68.423006999999416</v>
          </cell>
          <cell r="AT428">
            <v>-378.56437000000005</v>
          </cell>
          <cell r="AU428">
            <v>-231.06390760000068</v>
          </cell>
          <cell r="AV428">
            <v>-523.22845165999934</v>
          </cell>
          <cell r="AW428">
            <v>-264.0387104399997</v>
          </cell>
          <cell r="AX428">
            <v>-321.90494100000069</v>
          </cell>
          <cell r="AY428">
            <v>-65.222448700002133</v>
          </cell>
          <cell r="AZ428">
            <v>-82.334022600000026</v>
          </cell>
          <cell r="BA428">
            <v>-208.98810100000264</v>
          </cell>
          <cell r="BB428">
            <v>-384.46733200000017</v>
          </cell>
          <cell r="BC428">
            <v>-33.798985000001267</v>
          </cell>
          <cell r="BD428">
            <v>-68.63628400000016</v>
          </cell>
          <cell r="BE428">
            <v>-3379.1045737999666</v>
          </cell>
          <cell r="BF428">
            <v>-244.51011949999884</v>
          </cell>
          <cell r="BG428">
            <v>-445.74530799999957</v>
          </cell>
          <cell r="BH428">
            <v>-525.48058380000111</v>
          </cell>
          <cell r="BI428">
            <v>-568.50596039999982</v>
          </cell>
          <cell r="BJ428">
            <v>-257.20915099999911</v>
          </cell>
          <cell r="BK428">
            <v>-236.9500070000031</v>
          </cell>
          <cell r="BL428">
            <v>0</v>
          </cell>
          <cell r="BM428">
            <v>-133.07401299999765</v>
          </cell>
          <cell r="BN428">
            <v>-148.10172260000036</v>
          </cell>
          <cell r="BO428">
            <v>-497.50356550000106</v>
          </cell>
          <cell r="BP428">
            <v>-172.63825149999866</v>
          </cell>
          <cell r="BQ428">
            <v>-149.38589150000007</v>
          </cell>
          <cell r="BR428">
            <v>-2336.5159470379876</v>
          </cell>
          <cell r="BS428">
            <v>-139.13009600000078</v>
          </cell>
          <cell r="BT428">
            <v>-274.56187609800145</v>
          </cell>
          <cell r="BU428">
            <v>-437.19504419999976</v>
          </cell>
          <cell r="BV428">
            <v>-400.54563833999964</v>
          </cell>
          <cell r="BW428">
            <v>-173.16233500000089</v>
          </cell>
          <cell r="BX428">
            <v>-133.86714399999983</v>
          </cell>
          <cell r="BY428">
            <v>0</v>
          </cell>
          <cell r="BZ428">
            <v>-64.506581999998161</v>
          </cell>
          <cell r="CA428">
            <v>-186.49465939999936</v>
          </cell>
          <cell r="CB428">
            <v>-319.76450500000101</v>
          </cell>
          <cell r="CC428">
            <v>-196.11560400000053</v>
          </cell>
          <cell r="CD428">
            <v>-11.172463000000789</v>
          </cell>
          <cell r="CE428">
            <v>-1609.3633907999902</v>
          </cell>
          <cell r="CF428">
            <v>-7.2687691999999515</v>
          </cell>
          <cell r="CG428">
            <v>-131.08194899999944</v>
          </cell>
          <cell r="CH428">
            <v>-420.21473530000003</v>
          </cell>
          <cell r="CI428">
            <v>-144.91231499999958</v>
          </cell>
          <cell r="CJ428">
            <v>-68.050400800002535</v>
          </cell>
          <cell r="CK428">
            <v>-242.94470949999959</v>
          </cell>
          <cell r="CL428">
            <v>-57.010647000002791</v>
          </cell>
          <cell r="CM428">
            <v>-52.513863000000129</v>
          </cell>
          <cell r="CN428">
            <v>-192.31845899999826</v>
          </cell>
          <cell r="CO428">
            <v>-70.868399000000863</v>
          </cell>
          <cell r="CP428">
            <v>-166.81766700000117</v>
          </cell>
          <cell r="CQ428">
            <v>-55.361477000000377</v>
          </cell>
          <cell r="CR428">
            <v>-1461.6990130999475</v>
          </cell>
          <cell r="CS428">
            <v>-22.814140000000407</v>
          </cell>
          <cell r="CT428">
            <v>-279.61922380000033</v>
          </cell>
          <cell r="CU428">
            <v>-240.40440900000067</v>
          </cell>
          <cell r="CV428">
            <v>-286.06037039999865</v>
          </cell>
          <cell r="CW428">
            <v>-171.0717267</v>
          </cell>
          <cell r="CX428">
            <v>-101.33411340000021</v>
          </cell>
          <cell r="CY428">
            <v>9.685345400001097</v>
          </cell>
          <cell r="CZ428">
            <v>-14.923778000000311</v>
          </cell>
          <cell r="DA428">
            <v>-68.557704599999852</v>
          </cell>
          <cell r="DB428">
            <v>-286.59889259999909</v>
          </cell>
          <cell r="DC428">
            <v>0</v>
          </cell>
          <cell r="DD428">
            <v>0</v>
          </cell>
          <cell r="DE428">
            <v>-1100.8814208600088</v>
          </cell>
          <cell r="DF428">
            <v>0</v>
          </cell>
          <cell r="DG428">
            <v>-39.537931599999865</v>
          </cell>
          <cell r="DH428">
            <v>-317.48361775999911</v>
          </cell>
          <cell r="DI428">
            <v>-441.89992749999874</v>
          </cell>
          <cell r="DJ428">
            <v>-41.996772999998939</v>
          </cell>
          <cell r="DK428">
            <v>-110.4393519999976</v>
          </cell>
          <cell r="DL428">
            <v>0</v>
          </cell>
          <cell r="DM428">
            <v>0</v>
          </cell>
          <cell r="DN428">
            <v>-52.190548000002309</v>
          </cell>
          <cell r="DO428">
            <v>-97.333270999999513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C429" t="str">
            <v>Soda Lake Geothermal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C430" t="str">
            <v>Gemstate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C431" t="str">
            <v>Hermiston Purchase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C432" t="str">
            <v>Hurricane Purchase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C433" t="str">
            <v>IPP Purchase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MagCorp Reserves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Nucor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Old Mill Solar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P4 Production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Pavant III Solar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PGE Cove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Rock River Wind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Small Purchases east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Small Purchases west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Three Buttes Wind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-359.89282200002344</v>
          </cell>
          <cell r="S443">
            <v>0</v>
          </cell>
          <cell r="T443">
            <v>0</v>
          </cell>
          <cell r="U443">
            <v>0</v>
          </cell>
          <cell r="V443">
            <v>-327.53244199999972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-32.360380000001896</v>
          </cell>
          <cell r="AC443">
            <v>0</v>
          </cell>
          <cell r="AD443">
            <v>0</v>
          </cell>
          <cell r="AE443">
            <v>-922.39286338002421</v>
          </cell>
          <cell r="AF443">
            <v>181.71359499999744</v>
          </cell>
          <cell r="AG443">
            <v>9.9599490000000515</v>
          </cell>
          <cell r="AH443">
            <v>-260.73620640000081</v>
          </cell>
          <cell r="AI443">
            <v>-78.701612400000158</v>
          </cell>
          <cell r="AJ443">
            <v>-5.7295955000008689</v>
          </cell>
          <cell r="AK443">
            <v>-166.33506449999913</v>
          </cell>
          <cell r="AL443">
            <v>-14.714772999999695</v>
          </cell>
          <cell r="AM443">
            <v>-154.16442877999907</v>
          </cell>
          <cell r="AN443">
            <v>-313.54752240000016</v>
          </cell>
          <cell r="AO443">
            <v>69.710571800000253</v>
          </cell>
          <cell r="AP443">
            <v>-180.88378400000147</v>
          </cell>
          <cell r="AQ443">
            <v>-8.9639921999987564</v>
          </cell>
          <cell r="AR443">
            <v>-1494.484344060038</v>
          </cell>
          <cell r="AS443">
            <v>-84.613265500000125</v>
          </cell>
          <cell r="AT443">
            <v>-199.8666489999996</v>
          </cell>
          <cell r="AU443">
            <v>-155.9712655000003</v>
          </cell>
          <cell r="AV443">
            <v>-106.47468300000037</v>
          </cell>
          <cell r="AW443">
            <v>-220.65537686000062</v>
          </cell>
          <cell r="AX443">
            <v>-227.04058719999921</v>
          </cell>
          <cell r="AY443">
            <v>-10.186275500000193</v>
          </cell>
          <cell r="AZ443">
            <v>14.782271000000037</v>
          </cell>
          <cell r="BA443">
            <v>-200.06049200000052</v>
          </cell>
          <cell r="BB443">
            <v>-17.190262000000075</v>
          </cell>
          <cell r="BC443">
            <v>-19.157515999999305</v>
          </cell>
          <cell r="BD443">
            <v>-268.05024250000133</v>
          </cell>
          <cell r="BE443">
            <v>-1304.4144234999549</v>
          </cell>
          <cell r="BF443">
            <v>-150.72144109999863</v>
          </cell>
          <cell r="BG443">
            <v>-95.959918000000471</v>
          </cell>
          <cell r="BH443">
            <v>-181.48430830000143</v>
          </cell>
          <cell r="BI443">
            <v>-53.213255599999684</v>
          </cell>
          <cell r="BJ443">
            <v>-188.44312219999847</v>
          </cell>
          <cell r="BK443">
            <v>-113.01371370000015</v>
          </cell>
          <cell r="BL443">
            <v>-64.250649999999951</v>
          </cell>
          <cell r="BM443">
            <v>-30.646540000001551</v>
          </cell>
          <cell r="BN443">
            <v>-125.37095399999998</v>
          </cell>
          <cell r="BO443">
            <v>-61.508968499998446</v>
          </cell>
          <cell r="BP443">
            <v>-222.45684099999926</v>
          </cell>
          <cell r="BQ443">
            <v>-17.344711099998676</v>
          </cell>
          <cell r="BR443">
            <v>-1210.7085165399767</v>
          </cell>
          <cell r="BS443">
            <v>1.6710019999991346</v>
          </cell>
          <cell r="BT443">
            <v>13.478349300001355</v>
          </cell>
          <cell r="BU443">
            <v>-65.571530500001245</v>
          </cell>
          <cell r="BV443">
            <v>-165.33123046999935</v>
          </cell>
          <cell r="BW443">
            <v>-342.50024119999944</v>
          </cell>
          <cell r="BX443">
            <v>-164.61900266999874</v>
          </cell>
          <cell r="BY443">
            <v>-9.8738610000000335</v>
          </cell>
          <cell r="BZ443">
            <v>-82.252533999999287</v>
          </cell>
          <cell r="CA443">
            <v>-97.530084900001384</v>
          </cell>
          <cell r="CB443">
            <v>30.322469999999157</v>
          </cell>
          <cell r="CC443">
            <v>-157.19150570000056</v>
          </cell>
          <cell r="CD443">
            <v>-171.31034739999814</v>
          </cell>
          <cell r="CE443">
            <v>-1571.1643488759873</v>
          </cell>
          <cell r="CF443">
            <v>-138.91195349999907</v>
          </cell>
          <cell r="CG443">
            <v>-217.57567799999742</v>
          </cell>
          <cell r="CH443">
            <v>-177.69798327600074</v>
          </cell>
          <cell r="CI443">
            <v>35.782762099999673</v>
          </cell>
          <cell r="CJ443">
            <v>-355.29613749999771</v>
          </cell>
          <cell r="CK443">
            <v>-94.253004899999723</v>
          </cell>
          <cell r="CL443">
            <v>-8.8538559999997233</v>
          </cell>
          <cell r="CM443">
            <v>-83.319510799999989</v>
          </cell>
          <cell r="CN443">
            <v>-91.995829999999842</v>
          </cell>
          <cell r="CO443">
            <v>-46.682379000001674</v>
          </cell>
          <cell r="CP443">
            <v>-341.70497599999726</v>
          </cell>
          <cell r="CQ443">
            <v>-50.655802000001131</v>
          </cell>
          <cell r="CR443">
            <v>-1615.8052607099817</v>
          </cell>
          <cell r="CS443">
            <v>-264.34271099999751</v>
          </cell>
          <cell r="CT443">
            <v>-107.3329221999993</v>
          </cell>
          <cell r="CU443">
            <v>-315.87758080000276</v>
          </cell>
          <cell r="CV443">
            <v>-94.355821000001015</v>
          </cell>
          <cell r="CW443">
            <v>-252.61794079999891</v>
          </cell>
          <cell r="CX443">
            <v>-95.259010310001031</v>
          </cell>
          <cell r="CY443">
            <v>16.356928000001062</v>
          </cell>
          <cell r="CZ443">
            <v>-71.145946999999069</v>
          </cell>
          <cell r="DA443">
            <v>-212.35518059999958</v>
          </cell>
          <cell r="DB443">
            <v>-69.074779000002309</v>
          </cell>
          <cell r="DC443">
            <v>-149.80029599999398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C444" t="str">
            <v xml:space="preserve">Top of the World Wind 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-347.30946931999642</v>
          </cell>
          <cell r="S444">
            <v>0</v>
          </cell>
          <cell r="T444">
            <v>0</v>
          </cell>
          <cell r="U444">
            <v>0</v>
          </cell>
          <cell r="V444">
            <v>-222.91259031999653</v>
          </cell>
          <cell r="W444">
            <v>-70.994219000000157</v>
          </cell>
          <cell r="X444">
            <v>-24.324000000000524</v>
          </cell>
          <cell r="Y444">
            <v>0</v>
          </cell>
          <cell r="Z444">
            <v>0</v>
          </cell>
          <cell r="AA444">
            <v>0</v>
          </cell>
          <cell r="AB444">
            <v>-29.078659999999218</v>
          </cell>
          <cell r="AC444">
            <v>0</v>
          </cell>
          <cell r="AD444">
            <v>0</v>
          </cell>
          <cell r="AE444">
            <v>-3047.9291758199106</v>
          </cell>
          <cell r="AF444">
            <v>-65.938858400004392</v>
          </cell>
          <cell r="AG444">
            <v>-254.54938150000089</v>
          </cell>
          <cell r="AH444">
            <v>-416.60376739999629</v>
          </cell>
          <cell r="AI444">
            <v>-458.47031980000247</v>
          </cell>
          <cell r="AJ444">
            <v>-519.00188741000238</v>
          </cell>
          <cell r="AK444">
            <v>-172.49093551999977</v>
          </cell>
          <cell r="AL444">
            <v>-14.416279999997641</v>
          </cell>
          <cell r="AM444">
            <v>-71.271034900000814</v>
          </cell>
          <cell r="AN444">
            <v>-394.18061780000062</v>
          </cell>
          <cell r="AO444">
            <v>-29.079797800004599</v>
          </cell>
          <cell r="AP444">
            <v>-614.70814773000166</v>
          </cell>
          <cell r="AQ444">
            <v>-37.218147560000943</v>
          </cell>
          <cell r="AR444">
            <v>-1601.1517096299212</v>
          </cell>
          <cell r="AS444">
            <v>-129.18561600000248</v>
          </cell>
          <cell r="AT444">
            <v>-117.85587429999578</v>
          </cell>
          <cell r="AU444">
            <v>-122.23390610000206</v>
          </cell>
          <cell r="AV444">
            <v>-147.83000099999845</v>
          </cell>
          <cell r="AW444">
            <v>-414.03562500000044</v>
          </cell>
          <cell r="AX444">
            <v>-78.937578299999586</v>
          </cell>
          <cell r="AY444">
            <v>-1.0719635000023118</v>
          </cell>
          <cell r="AZ444">
            <v>-24.967649999998685</v>
          </cell>
          <cell r="BA444">
            <v>2.409065970001393</v>
          </cell>
          <cell r="BB444">
            <v>-180.04530199999863</v>
          </cell>
          <cell r="BC444">
            <v>-97.860126399995352</v>
          </cell>
          <cell r="BD444">
            <v>-289.53713299999799</v>
          </cell>
          <cell r="BE444">
            <v>-2974.3312130000559</v>
          </cell>
          <cell r="BF444">
            <v>-703.65974800000549</v>
          </cell>
          <cell r="BG444">
            <v>-182.10666899999342</v>
          </cell>
          <cell r="BH444">
            <v>-13.965394099999685</v>
          </cell>
          <cell r="BI444">
            <v>-170.16345229999934</v>
          </cell>
          <cell r="BJ444">
            <v>-541.60504809999838</v>
          </cell>
          <cell r="BK444">
            <v>-419.47972799999843</v>
          </cell>
          <cell r="BL444">
            <v>-77.633329000000231</v>
          </cell>
          <cell r="BM444">
            <v>-99.41798099999869</v>
          </cell>
          <cell r="BN444">
            <v>-328.86955099999977</v>
          </cell>
          <cell r="BO444">
            <v>-77.89128950000304</v>
          </cell>
          <cell r="BP444">
            <v>-314.25664700000198</v>
          </cell>
          <cell r="BQ444">
            <v>-45.282375999995566</v>
          </cell>
          <cell r="BR444">
            <v>-2084.8066015400691</v>
          </cell>
          <cell r="BS444">
            <v>-382.04417349999858</v>
          </cell>
          <cell r="BT444">
            <v>-185.23557630000141</v>
          </cell>
          <cell r="BU444">
            <v>-56.042317999999796</v>
          </cell>
          <cell r="BV444">
            <v>-195.31363699999929</v>
          </cell>
          <cell r="BW444">
            <v>-441.0056273400005</v>
          </cell>
          <cell r="BX444">
            <v>-65.326056699999754</v>
          </cell>
          <cell r="BY444">
            <v>-2.9655888000015693</v>
          </cell>
          <cell r="BZ444">
            <v>-21.917448700001842</v>
          </cell>
          <cell r="CA444">
            <v>-256.2313490000015</v>
          </cell>
          <cell r="CB444">
            <v>-113.74129499999981</v>
          </cell>
          <cell r="CC444">
            <v>-290.66096619999735</v>
          </cell>
          <cell r="CD444">
            <v>-74.322565000002214</v>
          </cell>
          <cell r="CE444">
            <v>-1931.6080447000568</v>
          </cell>
          <cell r="CF444">
            <v>-198.15791799999715</v>
          </cell>
          <cell r="CG444">
            <v>-215.62037109999801</v>
          </cell>
          <cell r="CH444">
            <v>-173.04721390000486</v>
          </cell>
          <cell r="CI444">
            <v>-35.087093599999207</v>
          </cell>
          <cell r="CJ444">
            <v>-264.00276250000024</v>
          </cell>
          <cell r="CK444">
            <v>-115.16442599999937</v>
          </cell>
          <cell r="CL444">
            <v>-34.53556000000026</v>
          </cell>
          <cell r="CM444">
            <v>-197.66574000000037</v>
          </cell>
          <cell r="CN444">
            <v>-279.03792169999724</v>
          </cell>
          <cell r="CO444">
            <v>-95.356794199993601</v>
          </cell>
          <cell r="CP444">
            <v>-175.27167200000258</v>
          </cell>
          <cell r="CQ444">
            <v>-148.6605716999984</v>
          </cell>
          <cell r="CR444">
            <v>-2971.5572437501396</v>
          </cell>
          <cell r="CS444">
            <v>-574.88213057999383</v>
          </cell>
          <cell r="CT444">
            <v>-115.28652829999919</v>
          </cell>
          <cell r="CU444">
            <v>-454.4729140000054</v>
          </cell>
          <cell r="CV444">
            <v>-220.25030500000139</v>
          </cell>
          <cell r="CW444">
            <v>-486.30107799999678</v>
          </cell>
          <cell r="CX444">
            <v>-142.26718787000209</v>
          </cell>
          <cell r="CY444">
            <v>38.721711999998661</v>
          </cell>
          <cell r="CZ444">
            <v>-29.832859000001918</v>
          </cell>
          <cell r="DA444">
            <v>-354.0021256</v>
          </cell>
          <cell r="DB444">
            <v>-3.6508670000039274</v>
          </cell>
          <cell r="DC444">
            <v>-405.10644039999897</v>
          </cell>
          <cell r="DD444">
            <v>-224.22652000001108</v>
          </cell>
          <cell r="DE444">
            <v>-1343.9339551499579</v>
          </cell>
          <cell r="DF444">
            <v>-299.80060499999672</v>
          </cell>
          <cell r="DG444">
            <v>-297.03744390000065</v>
          </cell>
          <cell r="DH444">
            <v>-357.01392775000568</v>
          </cell>
          <cell r="DI444">
            <v>-82.611938000001828</v>
          </cell>
          <cell r="DJ444">
            <v>-63.127509999998438</v>
          </cell>
          <cell r="DK444">
            <v>-258.53474149999965</v>
          </cell>
          <cell r="DL444">
            <v>42.756389999998646</v>
          </cell>
          <cell r="DM444">
            <v>42.000387000000046</v>
          </cell>
          <cell r="DN444">
            <v>-70.564566000000923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Tri-State Purchase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7">
          <cell r="C447" t="str">
            <v>UAMPS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8">
          <cell r="C448" t="str">
            <v>UMPA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C449" t="str">
            <v>Wolverine Creek Wind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-3462.2403988204896</v>
          </cell>
          <cell r="S451">
            <v>0</v>
          </cell>
          <cell r="T451">
            <v>0</v>
          </cell>
          <cell r="U451">
            <v>-606.09856309997849</v>
          </cell>
          <cell r="V451">
            <v>-1943.0488767199568</v>
          </cell>
          <cell r="W451">
            <v>-70.994218999985605</v>
          </cell>
          <cell r="X451">
            <v>-24.324000000022352</v>
          </cell>
          <cell r="Y451">
            <v>0</v>
          </cell>
          <cell r="Z451">
            <v>0</v>
          </cell>
          <cell r="AA451">
            <v>0</v>
          </cell>
          <cell r="AB451">
            <v>-817.77474000008078</v>
          </cell>
          <cell r="AC451">
            <v>0</v>
          </cell>
          <cell r="AD451">
            <v>0</v>
          </cell>
          <cell r="AE451">
            <v>-24247.113576153293</v>
          </cell>
          <cell r="AF451">
            <v>-1089.2165363000822</v>
          </cell>
          <cell r="AG451">
            <v>-2187.588786599983</v>
          </cell>
          <cell r="AH451">
            <v>-3609.7975601999788</v>
          </cell>
          <cell r="AI451">
            <v>-3594.5042959800339</v>
          </cell>
          <cell r="AJ451">
            <v>-2551.0622458500438</v>
          </cell>
          <cell r="AK451">
            <v>-2199.4172031900962</v>
          </cell>
          <cell r="AL451">
            <v>-266.37996605009539</v>
          </cell>
          <cell r="AM451">
            <v>-1098.8390188799822</v>
          </cell>
          <cell r="AN451">
            <v>-3164.3426669999608</v>
          </cell>
          <cell r="AO451">
            <v>-1795.7977219999884</v>
          </cell>
          <cell r="AP451">
            <v>-1607.4301744439872</v>
          </cell>
          <cell r="AQ451">
            <v>-1082.7373996599927</v>
          </cell>
          <cell r="AR451">
            <v>-21752.462477189489</v>
          </cell>
          <cell r="AS451">
            <v>-856.55139609996695</v>
          </cell>
          <cell r="AT451">
            <v>-2292.8194452000316</v>
          </cell>
          <cell r="AU451">
            <v>-2353.3340674999636</v>
          </cell>
          <cell r="AV451">
            <v>-3300.0683144000359</v>
          </cell>
          <cell r="AW451">
            <v>-2653.3203004999668</v>
          </cell>
          <cell r="AX451">
            <v>-2482.1245973699843</v>
          </cell>
          <cell r="AY451">
            <v>-561.04305189999286</v>
          </cell>
          <cell r="AZ451">
            <v>-645.84643689997029</v>
          </cell>
          <cell r="BA451">
            <v>-1856.6850475299871</v>
          </cell>
          <cell r="BB451">
            <v>-2415.6461281999946</v>
          </cell>
          <cell r="BC451">
            <v>-963.942648890079</v>
          </cell>
          <cell r="BD451">
            <v>-1371.0810426999815</v>
          </cell>
          <cell r="BE451">
            <v>-26244.390370110516</v>
          </cell>
          <cell r="BF451">
            <v>-2181.6126197900157</v>
          </cell>
          <cell r="BG451">
            <v>-2419.0543336600531</v>
          </cell>
          <cell r="BH451">
            <v>-3998.5518536199816</v>
          </cell>
          <cell r="BI451">
            <v>-3713.350919420016</v>
          </cell>
          <cell r="BJ451">
            <v>-1930.1941818000632</v>
          </cell>
          <cell r="BK451">
            <v>-2425.267530299956</v>
          </cell>
          <cell r="BL451">
            <v>-718.52389300009236</v>
          </cell>
          <cell r="BM451">
            <v>-812.27390989993</v>
          </cell>
          <cell r="BN451">
            <v>-2259.7413375000469</v>
          </cell>
          <cell r="BO451">
            <v>-3134.9471401599585</v>
          </cell>
          <cell r="BP451">
            <v>-1727.8407353000366</v>
          </cell>
          <cell r="BQ451">
            <v>-923.03191566007445</v>
          </cell>
          <cell r="BR451">
            <v>-23532.574657969177</v>
          </cell>
          <cell r="BS451">
            <v>-1457.0199848999619</v>
          </cell>
          <cell r="BT451">
            <v>-2046.4104394980241</v>
          </cell>
          <cell r="BU451">
            <v>-3588.2634539999999</v>
          </cell>
          <cell r="BV451">
            <v>-3934.2556782000465</v>
          </cell>
          <cell r="BW451">
            <v>-2166.1236382399802</v>
          </cell>
          <cell r="BX451">
            <v>-1351.9644284699461</v>
          </cell>
          <cell r="BY451">
            <v>-594.19678209995618</v>
          </cell>
          <cell r="BZ451">
            <v>-702.56183069996769</v>
          </cell>
          <cell r="CA451">
            <v>-2124.2700463000219</v>
          </cell>
          <cell r="CB451">
            <v>-3008.769307060109</v>
          </cell>
          <cell r="CC451">
            <v>-1857.9904517999967</v>
          </cell>
          <cell r="CD451">
            <v>-700.74861670006067</v>
          </cell>
          <cell r="CE451">
            <v>-18209.500359575264</v>
          </cell>
          <cell r="CF451">
            <v>-793.93983300001128</v>
          </cell>
          <cell r="CG451">
            <v>-1127.4442790999892</v>
          </cell>
          <cell r="CH451">
            <v>-3103.9970519560156</v>
          </cell>
          <cell r="CI451">
            <v>-2005.1882699999842</v>
          </cell>
          <cell r="CJ451">
            <v>-2019.2061375998892</v>
          </cell>
          <cell r="CK451">
            <v>-1587.1326025000308</v>
          </cell>
          <cell r="CL451">
            <v>-631.58487800002331</v>
          </cell>
          <cell r="CM451">
            <v>-539.90773580002133</v>
          </cell>
          <cell r="CN451">
            <v>-1638.1634780999157</v>
          </cell>
          <cell r="CO451">
            <v>-2579.9258314180188</v>
          </cell>
          <cell r="CP451">
            <v>-1622.89834840002</v>
          </cell>
          <cell r="CQ451">
            <v>-560.11191370006418</v>
          </cell>
          <cell r="CR451">
            <v>-15250.34966577962</v>
          </cell>
          <cell r="CS451">
            <v>-920.65736387996003</v>
          </cell>
          <cell r="CT451">
            <v>-1259.2480007999693</v>
          </cell>
          <cell r="CU451">
            <v>-3470.4367568300804</v>
          </cell>
          <cell r="CV451">
            <v>-2946.7176465999801</v>
          </cell>
          <cell r="CW451">
            <v>-1837.2158558000228</v>
          </cell>
          <cell r="CX451">
            <v>-854.4258313299506</v>
          </cell>
          <cell r="CY451">
            <v>-383.40526180004235</v>
          </cell>
          <cell r="CZ451">
            <v>-153.93771400005789</v>
          </cell>
          <cell r="DA451">
            <v>-1013.3902668399387</v>
          </cell>
          <cell r="DB451">
            <v>-1631.7817115000798</v>
          </cell>
          <cell r="DC451">
            <v>-554.90673640003661</v>
          </cell>
          <cell r="DD451">
            <v>-224.22651999996742</v>
          </cell>
          <cell r="DE451">
            <v>-8758.6560897249728</v>
          </cell>
          <cell r="DF451">
            <v>-327.73700700001791</v>
          </cell>
          <cell r="DG451">
            <v>-583.36360399995465</v>
          </cell>
          <cell r="DH451">
            <v>-2387.0649289099965</v>
          </cell>
          <cell r="DI451">
            <v>-2249.9111768139992</v>
          </cell>
          <cell r="DJ451">
            <v>-1060.2513617000077</v>
          </cell>
          <cell r="DK451">
            <v>-854.2716215000255</v>
          </cell>
          <cell r="DL451">
            <v>42.756389999995008</v>
          </cell>
          <cell r="DM451">
            <v>13.16636859998107</v>
          </cell>
          <cell r="DN451">
            <v>-212.76299800002016</v>
          </cell>
          <cell r="DO451">
            <v>-1139.216150399996</v>
          </cell>
          <cell r="DP451">
            <v>0</v>
          </cell>
          <cell r="DQ451">
            <v>0</v>
          </cell>
          <cell r="DR451">
            <v>-5820.4901053998619</v>
          </cell>
          <cell r="DS451">
            <v>-297.08752900001127</v>
          </cell>
          <cell r="DT451">
            <v>-885.5416719999921</v>
          </cell>
          <cell r="DU451">
            <v>-957.5474613000406</v>
          </cell>
          <cell r="DV451">
            <v>-575.57536249997793</v>
          </cell>
          <cell r="DW451">
            <v>-410.93173795001348</v>
          </cell>
          <cell r="DX451">
            <v>-141.61684660002356</v>
          </cell>
          <cell r="DY451">
            <v>-120.66417180001736</v>
          </cell>
          <cell r="DZ451">
            <v>-136.36584400001448</v>
          </cell>
          <cell r="EA451">
            <v>-524.80678520002402</v>
          </cell>
          <cell r="EB451">
            <v>-559.49739579996094</v>
          </cell>
          <cell r="EC451">
            <v>-566.11253159999615</v>
          </cell>
          <cell r="ED451">
            <v>-644.74276764999377</v>
          </cell>
        </row>
        <row r="454">
          <cell r="C454" t="str">
            <v>QF - 529 - UT - Solar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7181.0656333380002</v>
          </cell>
          <cell r="R454">
            <v>205776.63764766199</v>
          </cell>
          <cell r="S454">
            <v>8664.9507821660009</v>
          </cell>
          <cell r="T454">
            <v>11227.03541332</v>
          </cell>
          <cell r="U454">
            <v>17130.553211716</v>
          </cell>
          <cell r="V454">
            <v>19477.59502008</v>
          </cell>
          <cell r="W454">
            <v>22894.224835624002</v>
          </cell>
          <cell r="X454">
            <v>24429.2961913</v>
          </cell>
          <cell r="Y454">
            <v>25357.43246412</v>
          </cell>
          <cell r="Z454">
            <v>23235.57250038</v>
          </cell>
          <cell r="AA454">
            <v>19979.639505224</v>
          </cell>
          <cell r="AB454">
            <v>16226.938884712001</v>
          </cell>
          <cell r="AC454">
            <v>9990.2858847520001</v>
          </cell>
          <cell r="AD454">
            <v>7163.1129542680001</v>
          </cell>
          <cell r="AE454">
            <v>205578.79240000396</v>
          </cell>
          <cell r="AF454">
            <v>8643.2884030910009</v>
          </cell>
          <cell r="AG454">
            <v>11515.564406269999</v>
          </cell>
          <cell r="AH454">
            <v>17087.726488034001</v>
          </cell>
          <cell r="AI454">
            <v>19428.901388994</v>
          </cell>
          <cell r="AJ454">
            <v>22836.989253629999</v>
          </cell>
          <cell r="AK454">
            <v>24368.2227914</v>
          </cell>
          <cell r="AL454">
            <v>25294.038863934002</v>
          </cell>
          <cell r="AM454">
            <v>23177.483517002001</v>
          </cell>
          <cell r="AN454">
            <v>19929.690488025</v>
          </cell>
          <cell r="AO454">
            <v>16186.37148116</v>
          </cell>
          <cell r="AP454">
            <v>9965.3101300550006</v>
          </cell>
          <cell r="AQ454">
            <v>7145.2051884089997</v>
          </cell>
          <cell r="AR454">
            <v>204749.04041886804</v>
          </cell>
          <cell r="AS454">
            <v>8621.6801884159995</v>
          </cell>
          <cell r="AT454">
            <v>11170.970391082001</v>
          </cell>
          <cell r="AU454">
            <v>17045.007259208</v>
          </cell>
          <cell r="AV454">
            <v>19380.32910141</v>
          </cell>
          <cell r="AW454">
            <v>22779.896758734001</v>
          </cell>
          <cell r="AX454">
            <v>24307.302204200001</v>
          </cell>
          <cell r="AY454">
            <v>25230.803732029999</v>
          </cell>
          <cell r="AZ454">
            <v>23119.539852637001</v>
          </cell>
          <cell r="BA454">
            <v>19879.866263727999</v>
          </cell>
          <cell r="BB454">
            <v>16145.905629722</v>
          </cell>
          <cell r="BC454">
            <v>9940.3968738210006</v>
          </cell>
          <cell r="BD454">
            <v>7127.34216388</v>
          </cell>
          <cell r="BE454">
            <v>204237.16837318402</v>
          </cell>
          <cell r="BF454">
            <v>8600.1260114020006</v>
          </cell>
          <cell r="BG454">
            <v>11143.043020413001</v>
          </cell>
          <cell r="BH454">
            <v>17002.394891239001</v>
          </cell>
          <cell r="BI454">
            <v>19331.877872769001</v>
          </cell>
          <cell r="BJ454">
            <v>22722.947184690001</v>
          </cell>
          <cell r="BK454">
            <v>24246.534011</v>
          </cell>
          <cell r="BL454">
            <v>25167.727058349999</v>
          </cell>
          <cell r="BM454">
            <v>23061.741125330002</v>
          </cell>
          <cell r="BN454">
            <v>19830.166563228999</v>
          </cell>
          <cell r="BO454">
            <v>16105.540955601</v>
          </cell>
          <cell r="BP454">
            <v>9915.5458815380007</v>
          </cell>
          <cell r="BQ454">
            <v>7109.5237976230001</v>
          </cell>
          <cell r="BR454">
            <v>203726.57488362901</v>
          </cell>
          <cell r="BS454">
            <v>8578.6256529130005</v>
          </cell>
          <cell r="BT454">
            <v>11115.185421779001</v>
          </cell>
          <cell r="BU454">
            <v>16959.888822378001</v>
          </cell>
          <cell r="BV454">
            <v>19283.548425394001</v>
          </cell>
          <cell r="BW454">
            <v>22666.139630614001</v>
          </cell>
          <cell r="BX454">
            <v>24185.917654299999</v>
          </cell>
          <cell r="BY454">
            <v>25104.8074552</v>
          </cell>
          <cell r="BZ454">
            <v>23004.086626372002</v>
          </cell>
          <cell r="CA454">
            <v>19780.591196289999</v>
          </cell>
          <cell r="CB454">
            <v>16065.276931754999</v>
          </cell>
          <cell r="CC454">
            <v>9890.7570391629997</v>
          </cell>
          <cell r="CD454">
            <v>7091.7500274710001</v>
          </cell>
          <cell r="CE454">
            <v>203530.70219504798</v>
          </cell>
          <cell r="CF454">
            <v>8557.1790957819994</v>
          </cell>
          <cell r="CG454">
            <v>11400.839872144999</v>
          </cell>
          <cell r="CH454">
            <v>16917.489322042002</v>
          </cell>
          <cell r="CI454">
            <v>19235.339189090999</v>
          </cell>
          <cell r="CJ454">
            <v>22609.474571256</v>
          </cell>
          <cell r="CK454">
            <v>24125.452915499998</v>
          </cell>
          <cell r="CL454">
            <v>25042.04599631</v>
          </cell>
          <cell r="CM454">
            <v>22946.576785847999</v>
          </cell>
          <cell r="CN454">
            <v>19731.139694566002</v>
          </cell>
          <cell r="CO454">
            <v>16025.113984662999</v>
          </cell>
          <cell r="CP454">
            <v>9866.0301422569992</v>
          </cell>
          <cell r="CQ454">
            <v>7074.0206255880003</v>
          </cell>
          <cell r="CR454">
            <v>202709.21195049901</v>
          </cell>
          <cell r="CS454">
            <v>8535.7861755539998</v>
          </cell>
          <cell r="CT454">
            <v>11059.678924602</v>
          </cell>
          <cell r="CU454">
            <v>16875.194941506001</v>
          </cell>
          <cell r="CV454">
            <v>19187.25097533</v>
          </cell>
          <cell r="CW454">
            <v>22552.950245830001</v>
          </cell>
          <cell r="CX454">
            <v>24065.139227600001</v>
          </cell>
          <cell r="CY454">
            <v>24979.439163660001</v>
          </cell>
          <cell r="CZ454">
            <v>22889.209268879</v>
          </cell>
          <cell r="DA454">
            <v>19681.811821970001</v>
          </cell>
          <cell r="DB454">
            <v>15985.050578519</v>
          </cell>
          <cell r="DC454">
            <v>9841.3650337149993</v>
          </cell>
          <cell r="DD454">
            <v>7056.3355933339999</v>
          </cell>
          <cell r="DE454">
            <v>202202.44430502999</v>
          </cell>
          <cell r="DF454">
            <v>8514.4467279679993</v>
          </cell>
          <cell r="DG454">
            <v>11032.029773495</v>
          </cell>
          <cell r="DH454">
            <v>16833.007434699</v>
          </cell>
          <cell r="DI454">
            <v>19139.283029236001</v>
          </cell>
          <cell r="DJ454">
            <v>22496.56863043</v>
          </cell>
          <cell r="DK454">
            <v>24004.976456299999</v>
          </cell>
          <cell r="DL454">
            <v>24916.992559980001</v>
          </cell>
          <cell r="DM454">
            <v>22831.987429037999</v>
          </cell>
          <cell r="DN454">
            <v>19632.607237314998</v>
          </cell>
          <cell r="DO454">
            <v>15945.088657271999</v>
          </cell>
          <cell r="DP454">
            <v>9816.7616374890003</v>
          </cell>
          <cell r="DQ454">
            <v>7038.6947318080001</v>
          </cell>
          <cell r="DR454">
            <v>201696.93619930302</v>
          </cell>
          <cell r="DS454">
            <v>8493.1606002610006</v>
          </cell>
          <cell r="DT454">
            <v>11004.449713541</v>
          </cell>
          <cell r="DU454">
            <v>16790.924971304001</v>
          </cell>
          <cell r="DV454">
            <v>19091.434737209998</v>
          </cell>
          <cell r="DW454">
            <v>22440.326855536001</v>
          </cell>
          <cell r="DX454">
            <v>23944.963968399999</v>
          </cell>
          <cell r="DY454">
            <v>24854.69916597</v>
          </cell>
          <cell r="DZ454">
            <v>22774.907004208999</v>
          </cell>
          <cell r="EA454">
            <v>19583.525796180998</v>
          </cell>
          <cell r="EB454">
            <v>15905.22563083</v>
          </cell>
          <cell r="EC454">
            <v>9792.2197644070002</v>
          </cell>
          <cell r="ED454">
            <v>7021.0979914540003</v>
          </cell>
        </row>
        <row r="455">
          <cell r="C455" t="str">
            <v>Curtailment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C456" t="str">
            <v>Net Generation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7181.0656333380002</v>
          </cell>
          <cell r="R456">
            <v>205776.63764766199</v>
          </cell>
          <cell r="S456">
            <v>8664.9507821660009</v>
          </cell>
          <cell r="T456">
            <v>11227.03541332</v>
          </cell>
          <cell r="U456">
            <v>17130.553211716</v>
          </cell>
          <cell r="V456">
            <v>19477.59502008</v>
          </cell>
          <cell r="W456">
            <v>22894.224835624002</v>
          </cell>
          <cell r="X456">
            <v>24429.2961913</v>
          </cell>
          <cell r="Y456">
            <v>25357.43246412</v>
          </cell>
          <cell r="Z456">
            <v>23235.57250038</v>
          </cell>
          <cell r="AA456">
            <v>19979.639505224</v>
          </cell>
          <cell r="AB456">
            <v>16226.938884712001</v>
          </cell>
          <cell r="AC456">
            <v>9990.2858847520001</v>
          </cell>
          <cell r="AD456">
            <v>7163.1129542680001</v>
          </cell>
          <cell r="AE456">
            <v>205578.79240000396</v>
          </cell>
          <cell r="AF456">
            <v>8643.2884030910009</v>
          </cell>
          <cell r="AG456">
            <v>11515.564406269999</v>
          </cell>
          <cell r="AH456">
            <v>17087.726488034001</v>
          </cell>
          <cell r="AI456">
            <v>19428.901388994</v>
          </cell>
          <cell r="AJ456">
            <v>22836.989253629999</v>
          </cell>
          <cell r="AK456">
            <v>24368.2227914</v>
          </cell>
          <cell r="AL456">
            <v>25294.038863934002</v>
          </cell>
          <cell r="AM456">
            <v>23177.483517002001</v>
          </cell>
          <cell r="AN456">
            <v>19929.690488025</v>
          </cell>
          <cell r="AO456">
            <v>16186.37148116</v>
          </cell>
          <cell r="AP456">
            <v>9965.3101300550006</v>
          </cell>
          <cell r="AQ456">
            <v>7145.2051884089997</v>
          </cell>
          <cell r="AR456">
            <v>204749.04041886804</v>
          </cell>
          <cell r="AS456">
            <v>8621.6801884159995</v>
          </cell>
          <cell r="AT456">
            <v>11170.970391082001</v>
          </cell>
          <cell r="AU456">
            <v>17045.007259208</v>
          </cell>
          <cell r="AV456">
            <v>19380.32910141</v>
          </cell>
          <cell r="AW456">
            <v>22779.896758734001</v>
          </cell>
          <cell r="AX456">
            <v>24307.302204200001</v>
          </cell>
          <cell r="AY456">
            <v>25230.803732029999</v>
          </cell>
          <cell r="AZ456">
            <v>23119.539852637001</v>
          </cell>
          <cell r="BA456">
            <v>19879.866263727999</v>
          </cell>
          <cell r="BB456">
            <v>16145.905629722</v>
          </cell>
          <cell r="BC456">
            <v>9940.3968738210006</v>
          </cell>
          <cell r="BD456">
            <v>7127.34216388</v>
          </cell>
          <cell r="BE456">
            <v>204237.16837318402</v>
          </cell>
          <cell r="BF456">
            <v>8600.1260114020006</v>
          </cell>
          <cell r="BG456">
            <v>11143.043020413001</v>
          </cell>
          <cell r="BH456">
            <v>17002.394891239001</v>
          </cell>
          <cell r="BI456">
            <v>19331.877872769001</v>
          </cell>
          <cell r="BJ456">
            <v>22722.947184690001</v>
          </cell>
          <cell r="BK456">
            <v>24246.534011</v>
          </cell>
          <cell r="BL456">
            <v>25167.727058349999</v>
          </cell>
          <cell r="BM456">
            <v>23061.741125330002</v>
          </cell>
          <cell r="BN456">
            <v>19830.166563228999</v>
          </cell>
          <cell r="BO456">
            <v>16105.540955601</v>
          </cell>
          <cell r="BP456">
            <v>9915.5458815380007</v>
          </cell>
          <cell r="BQ456">
            <v>7109.5237976230001</v>
          </cell>
          <cell r="BR456">
            <v>203726.57488362901</v>
          </cell>
          <cell r="BS456">
            <v>8578.6256529130005</v>
          </cell>
          <cell r="BT456">
            <v>11115.185421779001</v>
          </cell>
          <cell r="BU456">
            <v>16959.888822378001</v>
          </cell>
          <cell r="BV456">
            <v>19283.548425394001</v>
          </cell>
          <cell r="BW456">
            <v>22666.139630614001</v>
          </cell>
          <cell r="BX456">
            <v>24185.917654299999</v>
          </cell>
          <cell r="BY456">
            <v>25104.8074552</v>
          </cell>
          <cell r="BZ456">
            <v>23004.086626372002</v>
          </cell>
          <cell r="CA456">
            <v>19780.591196289999</v>
          </cell>
          <cell r="CB456">
            <v>16065.276931754999</v>
          </cell>
          <cell r="CC456">
            <v>9890.7570391629997</v>
          </cell>
          <cell r="CD456">
            <v>7091.7500274710001</v>
          </cell>
          <cell r="CE456">
            <v>203530.70219504798</v>
          </cell>
          <cell r="CF456">
            <v>8557.1790957819994</v>
          </cell>
          <cell r="CG456">
            <v>11400.839872144999</v>
          </cell>
          <cell r="CH456">
            <v>16917.489322042002</v>
          </cell>
          <cell r="CI456">
            <v>19235.339189090999</v>
          </cell>
          <cell r="CJ456">
            <v>22609.474571256</v>
          </cell>
          <cell r="CK456">
            <v>24125.452915499998</v>
          </cell>
          <cell r="CL456">
            <v>25042.04599631</v>
          </cell>
          <cell r="CM456">
            <v>22946.576785847999</v>
          </cell>
          <cell r="CN456">
            <v>19731.139694566002</v>
          </cell>
          <cell r="CO456">
            <v>16025.113984662999</v>
          </cell>
          <cell r="CP456">
            <v>9866.0301422569992</v>
          </cell>
          <cell r="CQ456">
            <v>7074.0206255880003</v>
          </cell>
          <cell r="CR456">
            <v>202709.21195049901</v>
          </cell>
          <cell r="CS456">
            <v>8535.7861755539998</v>
          </cell>
          <cell r="CT456">
            <v>11059.678924602</v>
          </cell>
          <cell r="CU456">
            <v>16875.194941506001</v>
          </cell>
          <cell r="CV456">
            <v>19187.25097533</v>
          </cell>
          <cell r="CW456">
            <v>22552.950245830001</v>
          </cell>
          <cell r="CX456">
            <v>24065.139227600001</v>
          </cell>
          <cell r="CY456">
            <v>24979.439163660001</v>
          </cell>
          <cell r="CZ456">
            <v>22889.209268879</v>
          </cell>
          <cell r="DA456">
            <v>19681.811821970001</v>
          </cell>
          <cell r="DB456">
            <v>15985.050578519</v>
          </cell>
          <cell r="DC456">
            <v>9841.3650337149993</v>
          </cell>
          <cell r="DD456">
            <v>7056.3355933339999</v>
          </cell>
          <cell r="DE456">
            <v>202202.44430502999</v>
          </cell>
          <cell r="DF456">
            <v>8514.4467279679993</v>
          </cell>
          <cell r="DG456">
            <v>11032.029773495</v>
          </cell>
          <cell r="DH456">
            <v>16833.007434699</v>
          </cell>
          <cell r="DI456">
            <v>19139.283029236001</v>
          </cell>
          <cell r="DJ456">
            <v>22496.56863043</v>
          </cell>
          <cell r="DK456">
            <v>24004.976456299999</v>
          </cell>
          <cell r="DL456">
            <v>24916.992559980001</v>
          </cell>
          <cell r="DM456">
            <v>22831.987429037999</v>
          </cell>
          <cell r="DN456">
            <v>19632.607237314998</v>
          </cell>
          <cell r="DO456">
            <v>15945.088657271999</v>
          </cell>
          <cell r="DP456">
            <v>9816.7616374890003</v>
          </cell>
          <cell r="DQ456">
            <v>7038.6947318080001</v>
          </cell>
          <cell r="DR456">
            <v>201696.93619930302</v>
          </cell>
          <cell r="DS456">
            <v>8493.1606002610006</v>
          </cell>
          <cell r="DT456">
            <v>11004.449713541</v>
          </cell>
          <cell r="DU456">
            <v>16790.924971304001</v>
          </cell>
          <cell r="DV456">
            <v>19091.434737209998</v>
          </cell>
          <cell r="DW456">
            <v>22440.326855536001</v>
          </cell>
          <cell r="DX456">
            <v>23944.963968399999</v>
          </cell>
          <cell r="DY456">
            <v>24854.69916597</v>
          </cell>
          <cell r="DZ456">
            <v>22774.907004208999</v>
          </cell>
          <cell r="EA456">
            <v>19583.525796180998</v>
          </cell>
          <cell r="EB456">
            <v>15905.22563083</v>
          </cell>
          <cell r="EC456">
            <v>9792.2197644070002</v>
          </cell>
          <cell r="ED456">
            <v>7021.0979914540003</v>
          </cell>
        </row>
        <row r="458">
          <cell r="C458" t="str">
            <v>Potential QFs  -  Central Oregon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59">
          <cell r="C459" t="str">
            <v>Potential QFs  -  West Main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C460" t="str">
            <v>Potential QFs  -  Walla Walla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C461" t="str">
            <v>Potential QFs  -  IPC West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C462" t="str">
            <v>Potential QFs  -  Clover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C463" t="str">
            <v>Potential QFs  -  Goshen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C464" t="str">
            <v>Potential QFs  -  Utah North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C465" t="str">
            <v>Potential QFs  -  Utah North 2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6">
          <cell r="C466" t="str">
            <v>Potential QFs  -  Utah South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C467" t="str">
            <v>Potential QFs  -  Trona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C468" t="str">
            <v>Potential QFs  -  Wyoming Northeast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71">
          <cell r="C471" t="str">
            <v>QF California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C472" t="str">
            <v>QF Idaho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QF Oregon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C474" t="str">
            <v>QF Oregon 2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C475" t="str">
            <v>QF Utah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C476" t="str">
            <v>QF Washington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C477" t="str">
            <v>QF Wyoming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9">
          <cell r="C479" t="str">
            <v>Biomass QF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C480" t="str">
            <v>Black Cap II Solar QF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C481" t="str">
            <v>Champlin Blue Mtn Wind QF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C482" t="str">
            <v>Chevron Wind QF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C483" t="str">
            <v xml:space="preserve">Douglas County Forest Products QF   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C484" t="str">
            <v>Evergreen BioPower QF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C485" t="str">
            <v>Everpower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C486" t="str">
            <v>First Wind QF Projects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7">
          <cell r="C487" t="str">
            <v>Five Pine Wind QF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C488" t="str">
            <v>Foote Creek II &amp; III Wind QF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C489" t="str">
            <v>Kennecott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</row>
        <row r="490">
          <cell r="C490" t="str">
            <v>Latigo Wind Park QF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C491" t="str">
            <v>Sage I &amp; II Solar QF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Sage III Solar QF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C493" t="str">
            <v>Boswell Wind QF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C494" t="str">
            <v>Monticello Wind QF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C495" t="str">
            <v>Mountain Wind 1 QF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C496" t="str">
            <v>Mountain Wind 2 QF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C497" t="str">
            <v>North Point Wind QF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C498" t="str">
            <v>Ochoco Solar QF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C499" t="str">
            <v>Orchard Wind Farm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0">
          <cell r="C500" t="str">
            <v>Oregon Sch 37 QFs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C501" t="str">
            <v>Oregon Wind Farm QF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C502" t="str">
            <v>Pavant Solar QF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C503" t="str">
            <v>Pioneer Wind Park I QF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4">
          <cell r="C504" t="str">
            <v>Power County North Wind QF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C505" t="str">
            <v>Power County South Wind QF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6">
          <cell r="C506" t="str">
            <v>Roseburg Dillard QF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7">
          <cell r="C507" t="str">
            <v xml:space="preserve">Skysol Solar QF   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7181.0656333379447</v>
          </cell>
          <cell r="R521">
            <v>205776.63764766045</v>
          </cell>
          <cell r="S521">
            <v>8664.950782165979</v>
          </cell>
          <cell r="T521">
            <v>11227.035413319943</v>
          </cell>
          <cell r="U521">
            <v>17130.553211716004</v>
          </cell>
          <cell r="V521">
            <v>19477.595020079927</v>
          </cell>
          <cell r="W521">
            <v>22894.224835623987</v>
          </cell>
          <cell r="X521">
            <v>24429.296191300033</v>
          </cell>
          <cell r="Y521">
            <v>25357.432464120095</v>
          </cell>
          <cell r="Z521">
            <v>23235.572500380047</v>
          </cell>
          <cell r="AA521">
            <v>19979.639505223953</v>
          </cell>
          <cell r="AB521">
            <v>16226.938884711941</v>
          </cell>
          <cell r="AC521">
            <v>9990.2858847520547</v>
          </cell>
          <cell r="AD521">
            <v>7163.1129542679409</v>
          </cell>
          <cell r="AE521">
            <v>205578.79240000434</v>
          </cell>
          <cell r="AF521">
            <v>8643.2884030910791</v>
          </cell>
          <cell r="AG521">
            <v>11515.564406269987</v>
          </cell>
          <cell r="AH521">
            <v>17087.726488034008</v>
          </cell>
          <cell r="AI521">
            <v>19428.901388994011</v>
          </cell>
          <cell r="AJ521">
            <v>22836.989253630047</v>
          </cell>
          <cell r="AK521">
            <v>24368.222791399923</v>
          </cell>
          <cell r="AL521">
            <v>25294.038863933994</v>
          </cell>
          <cell r="AM521">
            <v>23177.483517001965</v>
          </cell>
          <cell r="AN521">
            <v>19929.690488024964</v>
          </cell>
          <cell r="AO521">
            <v>16186.371481160051</v>
          </cell>
          <cell r="AP521">
            <v>9965.3101300550043</v>
          </cell>
          <cell r="AQ521">
            <v>7145.2051884090179</v>
          </cell>
          <cell r="AR521">
            <v>204749.04041886795</v>
          </cell>
          <cell r="AS521">
            <v>8621.6801884160377</v>
          </cell>
          <cell r="AT521">
            <v>11170.970391082054</v>
          </cell>
          <cell r="AU521">
            <v>17045.007259208011</v>
          </cell>
          <cell r="AV521">
            <v>19380.329101409996</v>
          </cell>
          <cell r="AW521">
            <v>22779.896758734016</v>
          </cell>
          <cell r="AX521">
            <v>24307.302204200067</v>
          </cell>
          <cell r="AY521">
            <v>25230.803732030035</v>
          </cell>
          <cell r="AZ521">
            <v>23119.539852637041</v>
          </cell>
          <cell r="BA521">
            <v>19879.866263728007</v>
          </cell>
          <cell r="BB521">
            <v>16145.905629721994</v>
          </cell>
          <cell r="BC521">
            <v>9940.3968738210388</v>
          </cell>
          <cell r="BD521">
            <v>7127.3421638800064</v>
          </cell>
          <cell r="BE521">
            <v>204237.16837318242</v>
          </cell>
          <cell r="BF521">
            <v>8600.1260114019969</v>
          </cell>
          <cell r="BG521">
            <v>11143.043020413024</v>
          </cell>
          <cell r="BH521">
            <v>17002.394891238946</v>
          </cell>
          <cell r="BI521">
            <v>19331.877872769022</v>
          </cell>
          <cell r="BJ521">
            <v>22722.947184690041</v>
          </cell>
          <cell r="BK521">
            <v>24246.534011000011</v>
          </cell>
          <cell r="BL521">
            <v>25167.727058350109</v>
          </cell>
          <cell r="BM521">
            <v>23061.74112532998</v>
          </cell>
          <cell r="BN521">
            <v>19830.166563228937</v>
          </cell>
          <cell r="BO521">
            <v>16105.540955600969</v>
          </cell>
          <cell r="BP521">
            <v>9915.5458815380116</v>
          </cell>
          <cell r="BQ521">
            <v>7109.5237976229982</v>
          </cell>
          <cell r="BR521">
            <v>203726.57488362957</v>
          </cell>
          <cell r="BS521">
            <v>8578.6256529130042</v>
          </cell>
          <cell r="BT521">
            <v>11115.185421778995</v>
          </cell>
          <cell r="BU521">
            <v>16959.88882237795</v>
          </cell>
          <cell r="BV521">
            <v>19283.548425393936</v>
          </cell>
          <cell r="BW521">
            <v>22666.139630614081</v>
          </cell>
          <cell r="BX521">
            <v>24185.917654299992</v>
          </cell>
          <cell r="BY521">
            <v>25104.80745520012</v>
          </cell>
          <cell r="BZ521">
            <v>23004.086626372009</v>
          </cell>
          <cell r="CA521">
            <v>19780.591196289985</v>
          </cell>
          <cell r="CB521">
            <v>16065.276931755012</v>
          </cell>
          <cell r="CC521">
            <v>9890.7570391629706</v>
          </cell>
          <cell r="CD521">
            <v>7091.7500274709892</v>
          </cell>
          <cell r="CE521">
            <v>203530.7021950474</v>
          </cell>
          <cell r="CF521">
            <v>8557.1790957820485</v>
          </cell>
          <cell r="CG521">
            <v>11400.839872144978</v>
          </cell>
          <cell r="CH521">
            <v>16917.489322041976</v>
          </cell>
          <cell r="CI521">
            <v>19235.339189090941</v>
          </cell>
          <cell r="CJ521">
            <v>22609.474571256025</v>
          </cell>
          <cell r="CK521">
            <v>24125.452915500035</v>
          </cell>
          <cell r="CL521">
            <v>25042.045996310015</v>
          </cell>
          <cell r="CM521">
            <v>22946.57678584801</v>
          </cell>
          <cell r="CN521">
            <v>19731.139694566024</v>
          </cell>
          <cell r="CO521">
            <v>16025.113984662981</v>
          </cell>
          <cell r="CP521">
            <v>9866.0301422569901</v>
          </cell>
          <cell r="CQ521">
            <v>7074.020625587902</v>
          </cell>
          <cell r="CR521">
            <v>202709.21195049863</v>
          </cell>
          <cell r="CS521">
            <v>8535.786175553978</v>
          </cell>
          <cell r="CT521">
            <v>11059.678924601991</v>
          </cell>
          <cell r="CU521">
            <v>16875.194941506023</v>
          </cell>
          <cell r="CV521">
            <v>19187.250975330011</v>
          </cell>
          <cell r="CW521">
            <v>22552.950245829998</v>
          </cell>
          <cell r="CX521">
            <v>24065.13922760007</v>
          </cell>
          <cell r="CY521">
            <v>24979.439163659932</v>
          </cell>
          <cell r="CZ521">
            <v>22889.209268879029</v>
          </cell>
          <cell r="DA521">
            <v>19681.811821969983</v>
          </cell>
          <cell r="DB521">
            <v>15985.050578519003</v>
          </cell>
          <cell r="DC521">
            <v>9841.3650337149738</v>
          </cell>
          <cell r="DD521">
            <v>7056.3355933339917</v>
          </cell>
          <cell r="DE521">
            <v>202202.44430503063</v>
          </cell>
          <cell r="DF521">
            <v>8514.4467279679957</v>
          </cell>
          <cell r="DG521">
            <v>11032.029773494927</v>
          </cell>
          <cell r="DH521">
            <v>16833.007434698986</v>
          </cell>
          <cell r="DI521">
            <v>19139.283029235958</v>
          </cell>
          <cell r="DJ521">
            <v>22496.568630430032</v>
          </cell>
          <cell r="DK521">
            <v>24004.976456300006</v>
          </cell>
          <cell r="DL521">
            <v>24916.992559979961</v>
          </cell>
          <cell r="DM521">
            <v>22831.987429038039</v>
          </cell>
          <cell r="DN521">
            <v>19632.607237315038</v>
          </cell>
          <cell r="DO521">
            <v>15945.088657272048</v>
          </cell>
          <cell r="DP521">
            <v>9816.7616374890204</v>
          </cell>
          <cell r="DQ521">
            <v>7038.6947318079765</v>
          </cell>
          <cell r="DR521">
            <v>201696.93619930372</v>
          </cell>
          <cell r="DS521">
            <v>8493.160600261006</v>
          </cell>
          <cell r="DT521">
            <v>11004.449713541078</v>
          </cell>
          <cell r="DU521">
            <v>16790.924971304019</v>
          </cell>
          <cell r="DV521">
            <v>19091.434737209929</v>
          </cell>
          <cell r="DW521">
            <v>22440.326855536085</v>
          </cell>
          <cell r="DX521">
            <v>23944.963968400029</v>
          </cell>
          <cell r="DY521">
            <v>24854.699165969971</v>
          </cell>
          <cell r="DZ521">
            <v>22774.907004208944</v>
          </cell>
          <cell r="EA521">
            <v>19583.52579618094</v>
          </cell>
          <cell r="EB521">
            <v>15905.225630830042</v>
          </cell>
          <cell r="EC521">
            <v>9792.2197644069674</v>
          </cell>
          <cell r="ED521">
            <v>7021.0979914540076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7181.0656333379447</v>
          </cell>
          <cell r="R531">
            <v>202314.39724883996</v>
          </cell>
          <cell r="S531">
            <v>8664.950782165979</v>
          </cell>
          <cell r="T531">
            <v>11227.035413319943</v>
          </cell>
          <cell r="U531">
            <v>16524.454648616025</v>
          </cell>
          <cell r="V531">
            <v>17534.54614335997</v>
          </cell>
          <cell r="W531">
            <v>22823.230616624001</v>
          </cell>
          <cell r="X531">
            <v>24404.97219130001</v>
          </cell>
          <cell r="Y531">
            <v>25357.432464120095</v>
          </cell>
          <cell r="Z531">
            <v>23235.572500380047</v>
          </cell>
          <cell r="AA531">
            <v>19979.639505223953</v>
          </cell>
          <cell r="AB531">
            <v>15409.16414471186</v>
          </cell>
          <cell r="AC531">
            <v>9990.2858847520547</v>
          </cell>
          <cell r="AD531">
            <v>7163.1129542679409</v>
          </cell>
          <cell r="AE531">
            <v>181331.67882385105</v>
          </cell>
          <cell r="AF531">
            <v>7554.0718667909969</v>
          </cell>
          <cell r="AG531">
            <v>9327.9756196700037</v>
          </cell>
          <cell r="AH531">
            <v>13477.928927834029</v>
          </cell>
          <cell r="AI531">
            <v>15834.397093013977</v>
          </cell>
          <cell r="AJ531">
            <v>20285.927007780003</v>
          </cell>
          <cell r="AK531">
            <v>22168.805588209827</v>
          </cell>
          <cell r="AL531">
            <v>25027.658897883899</v>
          </cell>
          <cell r="AM531">
            <v>22078.644498121983</v>
          </cell>
          <cell r="AN531">
            <v>16765.347821025003</v>
          </cell>
          <cell r="AO531">
            <v>14390.573759160063</v>
          </cell>
          <cell r="AP531">
            <v>8357.8799556110171</v>
          </cell>
          <cell r="AQ531">
            <v>6062.4677887490252</v>
          </cell>
          <cell r="AR531">
            <v>182996.57794167846</v>
          </cell>
          <cell r="AS531">
            <v>7765.1287923160708</v>
          </cell>
          <cell r="AT531">
            <v>8878.1509458820219</v>
          </cell>
          <cell r="AU531">
            <v>14691.673191708047</v>
          </cell>
          <cell r="AV531">
            <v>16080.26078700996</v>
          </cell>
          <cell r="AW531">
            <v>20126.576458234049</v>
          </cell>
          <cell r="AX531">
            <v>21825.177606830082</v>
          </cell>
          <cell r="AY531">
            <v>24669.760680130043</v>
          </cell>
          <cell r="AZ531">
            <v>22473.693415737071</v>
          </cell>
          <cell r="BA531">
            <v>18023.18121619802</v>
          </cell>
          <cell r="BB531">
            <v>13730.259501521999</v>
          </cell>
          <cell r="BC531">
            <v>8976.4542249309598</v>
          </cell>
          <cell r="BD531">
            <v>5756.2611211800249</v>
          </cell>
          <cell r="BE531">
            <v>177992.7780030719</v>
          </cell>
          <cell r="BF531">
            <v>6418.5133916119812</v>
          </cell>
          <cell r="BG531">
            <v>8723.9886867529713</v>
          </cell>
          <cell r="BH531">
            <v>13003.843037618964</v>
          </cell>
          <cell r="BI531">
            <v>15618.526953349006</v>
          </cell>
          <cell r="BJ531">
            <v>20792.753002889978</v>
          </cell>
          <cell r="BK531">
            <v>21821.266480700055</v>
          </cell>
          <cell r="BL531">
            <v>24449.203165350016</v>
          </cell>
          <cell r="BM531">
            <v>22249.46721543005</v>
          </cell>
          <cell r="BN531">
            <v>17570.42522572889</v>
          </cell>
          <cell r="BO531">
            <v>12970.593815441011</v>
          </cell>
          <cell r="BP531">
            <v>8187.705146237975</v>
          </cell>
          <cell r="BQ531">
            <v>6186.4918819629238</v>
          </cell>
          <cell r="BR531">
            <v>180194.00022566039</v>
          </cell>
          <cell r="BS531">
            <v>7121.6056680130423</v>
          </cell>
          <cell r="BT531">
            <v>9068.774982280971</v>
          </cell>
          <cell r="BU531">
            <v>13371.625368377951</v>
          </cell>
          <cell r="BV531">
            <v>15349.292747193889</v>
          </cell>
          <cell r="BW531">
            <v>20500.015992374101</v>
          </cell>
          <cell r="BX531">
            <v>22833.953225830046</v>
          </cell>
          <cell r="BY531">
            <v>24510.610673100164</v>
          </cell>
          <cell r="BZ531">
            <v>22301.524795672041</v>
          </cell>
          <cell r="CA531">
            <v>17656.321149989963</v>
          </cell>
          <cell r="CB531">
            <v>13056.507624694903</v>
          </cell>
          <cell r="CC531">
            <v>8032.766587362974</v>
          </cell>
          <cell r="CD531">
            <v>6391.0014107709285</v>
          </cell>
          <cell r="CE531">
            <v>185321.20183547214</v>
          </cell>
          <cell r="CF531">
            <v>7763.2392627820373</v>
          </cell>
          <cell r="CG531">
            <v>10273.395593044988</v>
          </cell>
          <cell r="CH531">
            <v>13813.492270085961</v>
          </cell>
          <cell r="CI531">
            <v>17230.150919090956</v>
          </cell>
          <cell r="CJ531">
            <v>20590.268433656136</v>
          </cell>
          <cell r="CK531">
            <v>22538.320313000004</v>
          </cell>
          <cell r="CL531">
            <v>24410.461118309991</v>
          </cell>
          <cell r="CM531">
            <v>22406.669050047989</v>
          </cell>
          <cell r="CN531">
            <v>18092.976216466108</v>
          </cell>
          <cell r="CO531">
            <v>13445.188153244962</v>
          </cell>
          <cell r="CP531">
            <v>8243.13179385697</v>
          </cell>
          <cell r="CQ531">
            <v>6513.9087118878379</v>
          </cell>
          <cell r="CR531">
            <v>187458.86228471901</v>
          </cell>
          <cell r="CS531">
            <v>7615.1288116740179</v>
          </cell>
          <cell r="CT531">
            <v>9800.4309238020214</v>
          </cell>
          <cell r="CU531">
            <v>13404.758184675942</v>
          </cell>
          <cell r="CV531">
            <v>16240.533328730031</v>
          </cell>
          <cell r="CW531">
            <v>20715.734390029975</v>
          </cell>
          <cell r="CX531">
            <v>23210.713396270119</v>
          </cell>
          <cell r="CY531">
            <v>24596.03390185989</v>
          </cell>
          <cell r="CZ531">
            <v>22735.271554878971</v>
          </cell>
          <cell r="DA531">
            <v>18668.421555130044</v>
          </cell>
          <cell r="DB531">
            <v>14353.268867018924</v>
          </cell>
          <cell r="DC531">
            <v>9286.4582973149372</v>
          </cell>
          <cell r="DD531">
            <v>6832.1090733340243</v>
          </cell>
          <cell r="DE531">
            <v>193443.78821530566</v>
          </cell>
          <cell r="DF531">
            <v>8186.7097209679778</v>
          </cell>
          <cell r="DG531">
            <v>10448.666169494973</v>
          </cell>
          <cell r="DH531">
            <v>14445.942505788989</v>
          </cell>
          <cell r="DI531">
            <v>16889.371852421958</v>
          </cell>
          <cell r="DJ531">
            <v>21436.317268730025</v>
          </cell>
          <cell r="DK531">
            <v>23150.704834799981</v>
          </cell>
          <cell r="DL531">
            <v>24959.748949979956</v>
          </cell>
          <cell r="DM531">
            <v>22845.15379763802</v>
          </cell>
          <cell r="DN531">
            <v>19419.844239315018</v>
          </cell>
          <cell r="DO531">
            <v>14805.872506872052</v>
          </cell>
          <cell r="DP531">
            <v>9816.7616374890204</v>
          </cell>
          <cell r="DQ531">
            <v>7038.6947318079765</v>
          </cell>
          <cell r="DR531">
            <v>195876.44609390385</v>
          </cell>
          <cell r="DS531">
            <v>8196.0730712609948</v>
          </cell>
          <cell r="DT531">
            <v>10118.908041541086</v>
          </cell>
          <cell r="DU531">
            <v>15833.377510003978</v>
          </cell>
          <cell r="DV531">
            <v>18515.859374709951</v>
          </cell>
          <cell r="DW531">
            <v>22029.395117586071</v>
          </cell>
          <cell r="DX531">
            <v>23803.347121800005</v>
          </cell>
          <cell r="DY531">
            <v>24734.034994169953</v>
          </cell>
          <cell r="DZ531">
            <v>22638.54116020893</v>
          </cell>
          <cell r="EA531">
            <v>19058.719010980916</v>
          </cell>
          <cell r="EB531">
            <v>15345.728235030081</v>
          </cell>
          <cell r="EC531">
            <v>9226.1072328069713</v>
          </cell>
          <cell r="ED531">
            <v>6376.3552238040138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-618.56022999999914</v>
          </cell>
          <cell r="S560">
            <v>0</v>
          </cell>
          <cell r="T560">
            <v>0</v>
          </cell>
          <cell r="U560">
            <v>-195.88562999999999</v>
          </cell>
          <cell r="V560">
            <v>0</v>
          </cell>
          <cell r="W560">
            <v>-83.030799999999999</v>
          </cell>
          <cell r="X560">
            <v>-1.1099399999999946</v>
          </cell>
          <cell r="Y560">
            <v>-110.17449999999985</v>
          </cell>
          <cell r="Z560">
            <v>-115.82057999999984</v>
          </cell>
          <cell r="AA560">
            <v>-112.53878000000009</v>
          </cell>
          <cell r="AB560">
            <v>0</v>
          </cell>
          <cell r="AC560">
            <v>0</v>
          </cell>
          <cell r="AD560">
            <v>0</v>
          </cell>
          <cell r="AE560">
            <v>-1059.3756490000014</v>
          </cell>
          <cell r="AF560">
            <v>0</v>
          </cell>
          <cell r="AG560">
            <v>0</v>
          </cell>
          <cell r="AH560">
            <v>-13.222429000000002</v>
          </cell>
          <cell r="AI560">
            <v>0</v>
          </cell>
          <cell r="AJ560">
            <v>-928.81300000000192</v>
          </cell>
          <cell r="AK560">
            <v>-63.105999999999767</v>
          </cell>
          <cell r="AL560">
            <v>-49.681000000000495</v>
          </cell>
          <cell r="AM560">
            <v>-4.5532200000000103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-1754.8521760000003</v>
          </cell>
          <cell r="AS560">
            <v>0</v>
          </cell>
          <cell r="AT560">
            <v>91.5925000000002</v>
          </cell>
          <cell r="AU560">
            <v>-68.343299999999999</v>
          </cell>
          <cell r="AV560">
            <v>-374.54099999999744</v>
          </cell>
          <cell r="AW560">
            <v>-862.52699999999822</v>
          </cell>
          <cell r="AX560">
            <v>-312.05759999999964</v>
          </cell>
          <cell r="AY560">
            <v>-89.379000000000815</v>
          </cell>
          <cell r="AZ560">
            <v>-9.4187759999999798</v>
          </cell>
          <cell r="BA560">
            <v>-130.17799999999988</v>
          </cell>
          <cell r="BB560">
            <v>0</v>
          </cell>
          <cell r="BC560">
            <v>0</v>
          </cell>
          <cell r="BD560">
            <v>0</v>
          </cell>
          <cell r="BE560">
            <v>-488.12075400000322</v>
          </cell>
          <cell r="BF560">
            <v>0</v>
          </cell>
          <cell r="BG560">
            <v>25.736199999999826</v>
          </cell>
          <cell r="BH560">
            <v>41.895700000000033</v>
          </cell>
          <cell r="BI560">
            <v>-53.182999999997264</v>
          </cell>
          <cell r="BJ560">
            <v>-516.75200000000041</v>
          </cell>
          <cell r="BK560">
            <v>-87.824200000000019</v>
          </cell>
          <cell r="BL560">
            <v>124.20000000000073</v>
          </cell>
          <cell r="BM560">
            <v>-25.152239999999978</v>
          </cell>
          <cell r="BN560">
            <v>2.9587859999999964</v>
          </cell>
          <cell r="BO560">
            <v>0</v>
          </cell>
          <cell r="BP560">
            <v>0</v>
          </cell>
          <cell r="BQ560">
            <v>0</v>
          </cell>
          <cell r="BR560">
            <v>-411.3195900000137</v>
          </cell>
          <cell r="BS560">
            <v>0</v>
          </cell>
          <cell r="BT560">
            <v>56.104199999999764</v>
          </cell>
          <cell r="BU560">
            <v>32.777000000000044</v>
          </cell>
          <cell r="BV560">
            <v>-131.84200000000055</v>
          </cell>
          <cell r="BW560">
            <v>-236.41599999999926</v>
          </cell>
          <cell r="BX560">
            <v>-100.71299999999974</v>
          </cell>
          <cell r="BY560">
            <v>11.374439999999595</v>
          </cell>
          <cell r="BZ560">
            <v>-23.242979999999989</v>
          </cell>
          <cell r="CA560">
            <v>-15.751199999999699</v>
          </cell>
          <cell r="CB560">
            <v>5.495420000000081</v>
          </cell>
          <cell r="CC560">
            <v>-9.1054699999999968</v>
          </cell>
          <cell r="CD560">
            <v>0</v>
          </cell>
          <cell r="CE560">
            <v>-1062.308995600004</v>
          </cell>
          <cell r="CF560">
            <v>-2.0506000000000313</v>
          </cell>
          <cell r="CG560">
            <v>97.849070000000211</v>
          </cell>
          <cell r="CH560">
            <v>-287.66600000000108</v>
          </cell>
          <cell r="CI560">
            <v>-265.42199999999866</v>
          </cell>
          <cell r="CJ560">
            <v>-406.17502559999775</v>
          </cell>
          <cell r="CK560">
            <v>-221.01999999999862</v>
          </cell>
          <cell r="CL560">
            <v>39.677300000003015</v>
          </cell>
          <cell r="CM560">
            <v>-118.16583999999966</v>
          </cell>
          <cell r="CN560">
            <v>32.462999999999738</v>
          </cell>
          <cell r="CO560">
            <v>23.704999999999927</v>
          </cell>
          <cell r="CP560">
            <v>16.882099999999809</v>
          </cell>
          <cell r="CQ560">
            <v>27.614000000000033</v>
          </cell>
          <cell r="CR560">
            <v>-1519.6305890000367</v>
          </cell>
          <cell r="CS560">
            <v>-34.095600000000104</v>
          </cell>
          <cell r="CT560">
            <v>-33.03099999999904</v>
          </cell>
          <cell r="CU560">
            <v>-111.49629999999888</v>
          </cell>
          <cell r="CV560">
            <v>-333.54700000000594</v>
          </cell>
          <cell r="CW560">
            <v>-126.15400000000227</v>
          </cell>
          <cell r="CX560">
            <v>-253.85299999999552</v>
          </cell>
          <cell r="CY560">
            <v>-185.07129999999597</v>
          </cell>
          <cell r="CZ560">
            <v>-327.80949999999939</v>
          </cell>
          <cell r="DA560">
            <v>15.309109999998327</v>
          </cell>
          <cell r="DB560">
            <v>-26.405998999998701</v>
          </cell>
          <cell r="DC560">
            <v>-115.11000000000058</v>
          </cell>
          <cell r="DD560">
            <v>11.634000000000015</v>
          </cell>
          <cell r="DE560">
            <v>314.83039000001736</v>
          </cell>
          <cell r="DF560">
            <v>35.320770000000039</v>
          </cell>
          <cell r="DG560">
            <v>-16.51093000000003</v>
          </cell>
          <cell r="DH560">
            <v>83.971499999999651</v>
          </cell>
          <cell r="DI560">
            <v>-185.25700000000143</v>
          </cell>
          <cell r="DJ560">
            <v>166.96299999999974</v>
          </cell>
          <cell r="DK560">
            <v>2.6679999999978463</v>
          </cell>
          <cell r="DL560">
            <v>-15.921999999998661</v>
          </cell>
          <cell r="DM560">
            <v>-4.0487999999995736</v>
          </cell>
          <cell r="DN560">
            <v>107.22220000000016</v>
          </cell>
          <cell r="DO560">
            <v>125.30099999999948</v>
          </cell>
          <cell r="DP560">
            <v>16.006800000000112</v>
          </cell>
          <cell r="DQ560">
            <v>-0.8841499999999769</v>
          </cell>
          <cell r="DR560">
            <v>-1415.3328999999794</v>
          </cell>
          <cell r="DS560">
            <v>-161.76609999999994</v>
          </cell>
          <cell r="DT560">
            <v>3.5329000000001543</v>
          </cell>
          <cell r="DU560">
            <v>17.203999999999724</v>
          </cell>
          <cell r="DV560">
            <v>-202.44546999999875</v>
          </cell>
          <cell r="DW560">
            <v>-854.59399999999732</v>
          </cell>
          <cell r="DX560">
            <v>39.428999999996449</v>
          </cell>
          <cell r="DY560">
            <v>-119.72516000000178</v>
          </cell>
          <cell r="DZ560">
            <v>-268.34666999999899</v>
          </cell>
          <cell r="EA560">
            <v>64.954000000001543</v>
          </cell>
          <cell r="EB560">
            <v>7.8440000000009604</v>
          </cell>
          <cell r="EC560">
            <v>43.761199999999917</v>
          </cell>
          <cell r="ED560">
            <v>14.819400000000314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-732.83000000000175</v>
          </cell>
          <cell r="R561">
            <v>-13203.737569999998</v>
          </cell>
          <cell r="S561">
            <v>-1096.523000000001</v>
          </cell>
          <cell r="T561">
            <v>-1095.7620000000024</v>
          </cell>
          <cell r="U561">
            <v>-2703.9349999999977</v>
          </cell>
          <cell r="V561">
            <v>-2939.8199999999924</v>
          </cell>
          <cell r="W561">
            <v>-1916.7470000000003</v>
          </cell>
          <cell r="X561">
            <v>-141.99587000000002</v>
          </cell>
          <cell r="Y561">
            <v>-407.38380000000006</v>
          </cell>
          <cell r="Z561">
            <v>0</v>
          </cell>
          <cell r="AA561">
            <v>-182.47289999999998</v>
          </cell>
          <cell r="AB561">
            <v>-979.22300000000178</v>
          </cell>
          <cell r="AC561">
            <v>-1078.2400000000016</v>
          </cell>
          <cell r="AD561">
            <v>-661.63499999999476</v>
          </cell>
          <cell r="AE561">
            <v>-2228.5592699999979</v>
          </cell>
          <cell r="AF561">
            <v>-204.05299999999988</v>
          </cell>
          <cell r="AG561">
            <v>-380.1919999999991</v>
          </cell>
          <cell r="AH561">
            <v>-554.96099999999933</v>
          </cell>
          <cell r="AI561">
            <v>-891.22499999999854</v>
          </cell>
          <cell r="AJ561">
            <v>0</v>
          </cell>
          <cell r="AK561">
            <v>0</v>
          </cell>
          <cell r="AL561">
            <v>0</v>
          </cell>
          <cell r="AM561">
            <v>-26.857550000000003</v>
          </cell>
          <cell r="AN561">
            <v>0</v>
          </cell>
          <cell r="AO561">
            <v>-97.605000000000018</v>
          </cell>
          <cell r="AP561">
            <v>-8.2230200000000195</v>
          </cell>
          <cell r="AQ561">
            <v>-65.442700000000514</v>
          </cell>
          <cell r="AR561">
            <v>-1679.6960999999865</v>
          </cell>
          <cell r="AS561">
            <v>-178.28199999999924</v>
          </cell>
          <cell r="AT561">
            <v>-145.96099999999933</v>
          </cell>
          <cell r="AU561">
            <v>-563.52599999999802</v>
          </cell>
          <cell r="AV561">
            <v>-607.40899999999965</v>
          </cell>
          <cell r="AW561">
            <v>0</v>
          </cell>
          <cell r="AX561">
            <v>0</v>
          </cell>
          <cell r="AY561">
            <v>0</v>
          </cell>
          <cell r="AZ561">
            <v>29.747199999999964</v>
          </cell>
          <cell r="BA561">
            <v>0</v>
          </cell>
          <cell r="BB561">
            <v>-223.26140000000032</v>
          </cell>
          <cell r="BC561">
            <v>55.716800000000148</v>
          </cell>
          <cell r="BD561">
            <v>-46.720699999999852</v>
          </cell>
          <cell r="BE561">
            <v>-1863.6124599999966</v>
          </cell>
          <cell r="BF561">
            <v>-237.89199999999983</v>
          </cell>
          <cell r="BG561">
            <v>-349.79699999999866</v>
          </cell>
          <cell r="BH561">
            <v>-535.27799999999843</v>
          </cell>
          <cell r="BI561">
            <v>-611.77300000000105</v>
          </cell>
          <cell r="BJ561">
            <v>0</v>
          </cell>
          <cell r="BK561">
            <v>0</v>
          </cell>
          <cell r="BL561">
            <v>0</v>
          </cell>
          <cell r="BM561">
            <v>-37.56</v>
          </cell>
          <cell r="BN561">
            <v>0</v>
          </cell>
          <cell r="BO561">
            <v>-53.531599999999798</v>
          </cell>
          <cell r="BP561">
            <v>-12.194860000000062</v>
          </cell>
          <cell r="BQ561">
            <v>-25.58600000000115</v>
          </cell>
          <cell r="BR561">
            <v>-1702.2606600000072</v>
          </cell>
          <cell r="BS561">
            <v>-138.03439999999955</v>
          </cell>
          <cell r="BT561">
            <v>-207.31999999999971</v>
          </cell>
          <cell r="BU561">
            <v>-528.09799999999814</v>
          </cell>
          <cell r="BV561">
            <v>-540.11299999999937</v>
          </cell>
          <cell r="BW561">
            <v>0</v>
          </cell>
          <cell r="BX561">
            <v>0</v>
          </cell>
          <cell r="BY561">
            <v>-4.6433600000000013</v>
          </cell>
          <cell r="BZ561">
            <v>-26.54543000000001</v>
          </cell>
          <cell r="CA561">
            <v>0</v>
          </cell>
          <cell r="CB561">
            <v>-63.101369999999974</v>
          </cell>
          <cell r="CC561">
            <v>-87.272100000000137</v>
          </cell>
          <cell r="CD561">
            <v>-107.13299999999981</v>
          </cell>
          <cell r="CE561">
            <v>-3142.1368200000143</v>
          </cell>
          <cell r="CF561">
            <v>-124.80029999999988</v>
          </cell>
          <cell r="CG561">
            <v>-394.64199999999983</v>
          </cell>
          <cell r="CH561">
            <v>-822.90100000000166</v>
          </cell>
          <cell r="CI561">
            <v>-448.21299999999974</v>
          </cell>
          <cell r="CJ561">
            <v>0</v>
          </cell>
          <cell r="CK561">
            <v>3.1894999999999527</v>
          </cell>
          <cell r="CL561">
            <v>-371.09430000000066</v>
          </cell>
          <cell r="CM561">
            <v>-69.93888000000004</v>
          </cell>
          <cell r="CN561">
            <v>-6.5488400000000127</v>
          </cell>
          <cell r="CO561">
            <v>-552.18499999999949</v>
          </cell>
          <cell r="CP561">
            <v>-305.48399999999856</v>
          </cell>
          <cell r="CQ561">
            <v>-49.519000000000233</v>
          </cell>
          <cell r="CR561">
            <v>-3017.9411399999808</v>
          </cell>
          <cell r="CS561">
            <v>-345.23980000000029</v>
          </cell>
          <cell r="CT561">
            <v>-135.13299999999799</v>
          </cell>
          <cell r="CU561">
            <v>-647.9330000000009</v>
          </cell>
          <cell r="CV561">
            <v>-371.17000000000007</v>
          </cell>
          <cell r="CW561">
            <v>4.2560599999999909</v>
          </cell>
          <cell r="CX561">
            <v>-34.862199999999802</v>
          </cell>
          <cell r="CY561">
            <v>-375.15500000000065</v>
          </cell>
          <cell r="CZ561">
            <v>-169.03999999999996</v>
          </cell>
          <cell r="DA561">
            <v>-136.30420000000004</v>
          </cell>
          <cell r="DB561">
            <v>-422.85299999999916</v>
          </cell>
          <cell r="DC561">
            <v>-187.26999999999862</v>
          </cell>
          <cell r="DD561">
            <v>-197.23699999999735</v>
          </cell>
          <cell r="DE561">
            <v>-1951.8018199999933</v>
          </cell>
          <cell r="DF561">
            <v>-56.6225000000004</v>
          </cell>
          <cell r="DG561">
            <v>-73.788499999998749</v>
          </cell>
          <cell r="DH561">
            <v>-469.6239999999998</v>
          </cell>
          <cell r="DI561">
            <v>-215.41700000000037</v>
          </cell>
          <cell r="DJ561">
            <v>0</v>
          </cell>
          <cell r="DK561">
            <v>-14.406859999999938</v>
          </cell>
          <cell r="DL561">
            <v>-207.13199999999961</v>
          </cell>
          <cell r="DM561">
            <v>-390.76970000000006</v>
          </cell>
          <cell r="DN561">
            <v>-57.06546000000003</v>
          </cell>
          <cell r="DO561">
            <v>-306.16139999999996</v>
          </cell>
          <cell r="DP561">
            <v>-131.94440000000031</v>
          </cell>
          <cell r="DQ561">
            <v>-28.870000000002619</v>
          </cell>
          <cell r="DR561">
            <v>-2588.8521949999849</v>
          </cell>
          <cell r="DS561">
            <v>-263.29900000000271</v>
          </cell>
          <cell r="DT561">
            <v>-267.78099999999904</v>
          </cell>
          <cell r="DU561">
            <v>-679.73300000000017</v>
          </cell>
          <cell r="DV561">
            <v>-800.41499999999905</v>
          </cell>
          <cell r="DW561">
            <v>0</v>
          </cell>
          <cell r="DX561">
            <v>-23.61220000000003</v>
          </cell>
          <cell r="DY561">
            <v>-266.0059999999994</v>
          </cell>
          <cell r="DZ561">
            <v>37.273400000000038</v>
          </cell>
          <cell r="EA561">
            <v>-17.671795000000003</v>
          </cell>
          <cell r="EB561">
            <v>-167.84960000000046</v>
          </cell>
          <cell r="EC561">
            <v>-137.02499999999964</v>
          </cell>
          <cell r="ED561">
            <v>-2.7330000000001746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-23579.242400000105</v>
          </cell>
          <cell r="S562">
            <v>331.24200000000019</v>
          </cell>
          <cell r="T562">
            <v>-197.46100000000297</v>
          </cell>
          <cell r="U562">
            <v>-509.13999999999942</v>
          </cell>
          <cell r="V562">
            <v>-1905.6849999999977</v>
          </cell>
          <cell r="W562">
            <v>-6597.7400000000489</v>
          </cell>
          <cell r="X562">
            <v>-5020.9800000000105</v>
          </cell>
          <cell r="Y562">
            <v>-5532.1100000000006</v>
          </cell>
          <cell r="Z562">
            <v>-3041.0359999999928</v>
          </cell>
          <cell r="AA562">
            <v>-1088.3450000000012</v>
          </cell>
          <cell r="AB562">
            <v>-17.98739999999998</v>
          </cell>
          <cell r="AC562">
            <v>0</v>
          </cell>
          <cell r="AD562">
            <v>0</v>
          </cell>
          <cell r="AE562">
            <v>-2637.9768000001204</v>
          </cell>
          <cell r="AF562">
            <v>48.062000000001717</v>
          </cell>
          <cell r="AG562">
            <v>78.617999999998574</v>
          </cell>
          <cell r="AH562">
            <v>66.993999999998778</v>
          </cell>
          <cell r="AI562">
            <v>-233.75799999999799</v>
          </cell>
          <cell r="AJ562">
            <v>-653.69999999999709</v>
          </cell>
          <cell r="AK562">
            <v>51.715000000000146</v>
          </cell>
          <cell r="AL562">
            <v>-1107.1850000000049</v>
          </cell>
          <cell r="AM562">
            <v>-747.77000000000044</v>
          </cell>
          <cell r="AN562">
            <v>-226.46299999999974</v>
          </cell>
          <cell r="AO562">
            <v>54.806000000000495</v>
          </cell>
          <cell r="AP562">
            <v>40.064200000000255</v>
          </cell>
          <cell r="AQ562">
            <v>-9.3599999999987631</v>
          </cell>
          <cell r="AR562">
            <v>-2434.3830000000307</v>
          </cell>
          <cell r="AS562">
            <v>44.716000000000349</v>
          </cell>
          <cell r="AT562">
            <v>-198.25649999999973</v>
          </cell>
          <cell r="AU562">
            <v>32.970000000001164</v>
          </cell>
          <cell r="AV562">
            <v>-321.74200000000201</v>
          </cell>
          <cell r="AW562">
            <v>-406.63999999999942</v>
          </cell>
          <cell r="AX562">
            <v>-83.647000000000844</v>
          </cell>
          <cell r="AY562">
            <v>-876.99500000000262</v>
          </cell>
          <cell r="AZ562">
            <v>-732.93999999999505</v>
          </cell>
          <cell r="BA562">
            <v>-17.680499999999938</v>
          </cell>
          <cell r="BB562">
            <v>50.920800000000781</v>
          </cell>
          <cell r="BC562">
            <v>27.949200000000019</v>
          </cell>
          <cell r="BD562">
            <v>46.961999999999534</v>
          </cell>
          <cell r="BE562">
            <v>-2065.2197000000742</v>
          </cell>
          <cell r="BF562">
            <v>26.212999999999738</v>
          </cell>
          <cell r="BG562">
            <v>-6.7031000000006316</v>
          </cell>
          <cell r="BH562">
            <v>40.009999999994761</v>
          </cell>
          <cell r="BI562">
            <v>-138.43000000000029</v>
          </cell>
          <cell r="BJ562">
            <v>-437.44000000000233</v>
          </cell>
          <cell r="BK562">
            <v>-233.23400000000038</v>
          </cell>
          <cell r="BL562">
            <v>-696.37100000000646</v>
          </cell>
          <cell r="BM562">
            <v>-606.77599999999802</v>
          </cell>
          <cell r="BN562">
            <v>-141.10209999999961</v>
          </cell>
          <cell r="BO562">
            <v>61.644999999999527</v>
          </cell>
          <cell r="BP562">
            <v>23.724499999999352</v>
          </cell>
          <cell r="BQ562">
            <v>43.244000000002416</v>
          </cell>
          <cell r="BR562">
            <v>-2245.3452999999281</v>
          </cell>
          <cell r="BS562">
            <v>31.531800000000658</v>
          </cell>
          <cell r="BT562">
            <v>-17.085000000000036</v>
          </cell>
          <cell r="BU562">
            <v>-359.44999999999709</v>
          </cell>
          <cell r="BV562">
            <v>-241.66699999999764</v>
          </cell>
          <cell r="BW562">
            <v>-83.722000000001572</v>
          </cell>
          <cell r="BX562">
            <v>60.657999999999447</v>
          </cell>
          <cell r="BY562">
            <v>-939.0199999999968</v>
          </cell>
          <cell r="BZ562">
            <v>-747.97600000000239</v>
          </cell>
          <cell r="CA562">
            <v>-94.511700000000019</v>
          </cell>
          <cell r="CB562">
            <v>34.300600000000486</v>
          </cell>
          <cell r="CC562">
            <v>64.280999999999949</v>
          </cell>
          <cell r="CD562">
            <v>47.315000000002328</v>
          </cell>
          <cell r="CE562">
            <v>-1898.6940000000177</v>
          </cell>
          <cell r="CF562">
            <v>-77.452000000001135</v>
          </cell>
          <cell r="CG562">
            <v>183.16799999999785</v>
          </cell>
          <cell r="CH562">
            <v>-259.89999999999418</v>
          </cell>
          <cell r="CI562">
            <v>-697.91999999999825</v>
          </cell>
          <cell r="CJ562">
            <v>259.38000000000466</v>
          </cell>
          <cell r="CK562">
            <v>-49.832999999998719</v>
          </cell>
          <cell r="CL562">
            <v>-869.27999999999884</v>
          </cell>
          <cell r="CM562">
            <v>-597.68999999998778</v>
          </cell>
          <cell r="CN562">
            <v>-201.55799999999726</v>
          </cell>
          <cell r="CO562">
            <v>227.97600000000239</v>
          </cell>
          <cell r="CP562">
            <v>107.43800000000192</v>
          </cell>
          <cell r="CQ562">
            <v>76.976999999998952</v>
          </cell>
          <cell r="CR562">
            <v>-1522.8349999999627</v>
          </cell>
          <cell r="CS562">
            <v>355.38300000000163</v>
          </cell>
          <cell r="CT562">
            <v>193.24700000000303</v>
          </cell>
          <cell r="CU562">
            <v>20.110000000000582</v>
          </cell>
          <cell r="CV562">
            <v>-829.41000000000349</v>
          </cell>
          <cell r="CW562">
            <v>261.28599999999278</v>
          </cell>
          <cell r="CX562">
            <v>-235.95300000000134</v>
          </cell>
          <cell r="CY562">
            <v>-937.43499999999767</v>
          </cell>
          <cell r="CZ562">
            <v>-248.72000000000116</v>
          </cell>
          <cell r="DA562">
            <v>-632.17900000000373</v>
          </cell>
          <cell r="DB562">
            <v>-0.99499999999534339</v>
          </cell>
          <cell r="DC562">
            <v>284.55500000000029</v>
          </cell>
          <cell r="DD562">
            <v>247.27599999999802</v>
          </cell>
          <cell r="DE562">
            <v>-851.75600000011036</v>
          </cell>
          <cell r="DF562">
            <v>395.91799999999785</v>
          </cell>
          <cell r="DG562">
            <v>674.45899999999892</v>
          </cell>
          <cell r="DH562">
            <v>156.72999999999593</v>
          </cell>
          <cell r="DI562">
            <v>-481.86800000000221</v>
          </cell>
          <cell r="DJ562">
            <v>-238.39400000000023</v>
          </cell>
          <cell r="DK562">
            <v>-52.88799999999901</v>
          </cell>
          <cell r="DL562">
            <v>-195.97699999999895</v>
          </cell>
          <cell r="DM562">
            <v>-786.07500000001164</v>
          </cell>
          <cell r="DN562">
            <v>-412.53100000000086</v>
          </cell>
          <cell r="DO562">
            <v>-149.35999999999694</v>
          </cell>
          <cell r="DP562">
            <v>154.21099999999933</v>
          </cell>
          <cell r="DQ562">
            <v>84.019000000000233</v>
          </cell>
          <cell r="DR562">
            <v>-2520.2999999998137</v>
          </cell>
          <cell r="DS562">
            <v>100.10399999999936</v>
          </cell>
          <cell r="DT562">
            <v>201.30899999999383</v>
          </cell>
          <cell r="DU562">
            <v>-20.709999999991851</v>
          </cell>
          <cell r="DV562">
            <v>-619.83999999999651</v>
          </cell>
          <cell r="DW562">
            <v>-722.16000000000349</v>
          </cell>
          <cell r="DX562">
            <v>-426.06600000000253</v>
          </cell>
          <cell r="DY562">
            <v>-551.25599999999395</v>
          </cell>
          <cell r="DZ562">
            <v>-160.74499999999534</v>
          </cell>
          <cell r="EA562">
            <v>-318.5779999999977</v>
          </cell>
          <cell r="EB562">
            <v>-10.437999999994645</v>
          </cell>
          <cell r="EC562">
            <v>28.936999999999898</v>
          </cell>
          <cell r="ED562">
            <v>-20.857000000003609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-36.743799500000137</v>
          </cell>
          <cell r="R563">
            <v>-125.8996917000004</v>
          </cell>
          <cell r="S563">
            <v>-1.2000000000000028</v>
          </cell>
          <cell r="T563">
            <v>-1.2000100000000202</v>
          </cell>
          <cell r="U563">
            <v>-15.008090000000038</v>
          </cell>
          <cell r="V563">
            <v>-30.39104999999995</v>
          </cell>
          <cell r="W563">
            <v>-43.443340000000035</v>
          </cell>
          <cell r="X563">
            <v>-0.70000070000000392</v>
          </cell>
          <cell r="Y563">
            <v>-3.3122999999999934</v>
          </cell>
          <cell r="Z563">
            <v>-12</v>
          </cell>
          <cell r="AA563">
            <v>-9</v>
          </cell>
          <cell r="AB563">
            <v>-3.6449000000000069</v>
          </cell>
          <cell r="AC563">
            <v>-4.8000000000000114</v>
          </cell>
          <cell r="AD563">
            <v>-1.2000010000000003</v>
          </cell>
          <cell r="AE563">
            <v>-32.643852000000152</v>
          </cell>
          <cell r="AF563">
            <v>-1.5921489999999991</v>
          </cell>
          <cell r="AG563">
            <v>-1.1999999999999957</v>
          </cell>
          <cell r="AH563">
            <v>-17.887180000000058</v>
          </cell>
          <cell r="AI563">
            <v>-5.400020000000012</v>
          </cell>
          <cell r="AJ563">
            <v>0</v>
          </cell>
          <cell r="AK563">
            <v>0</v>
          </cell>
          <cell r="AL563">
            <v>-3</v>
          </cell>
          <cell r="AM563">
            <v>0</v>
          </cell>
          <cell r="AN563">
            <v>-3</v>
          </cell>
          <cell r="AO563">
            <v>-0.56450300000000198</v>
          </cell>
          <cell r="AP563">
            <v>0</v>
          </cell>
          <cell r="AQ563">
            <v>0</v>
          </cell>
          <cell r="AR563">
            <v>-20.633692999999766</v>
          </cell>
          <cell r="AS563">
            <v>0</v>
          </cell>
          <cell r="AT563">
            <v>-2.4000099999999946</v>
          </cell>
          <cell r="AU563">
            <v>-8.8311690000000169</v>
          </cell>
          <cell r="AV563">
            <v>-2.6000029999999867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-5.6025099999999952</v>
          </cell>
          <cell r="BB563">
            <v>-1.2000010000000003</v>
          </cell>
          <cell r="BC563">
            <v>0</v>
          </cell>
          <cell r="BD563">
            <v>0</v>
          </cell>
          <cell r="BE563">
            <v>-180.62513300000001</v>
          </cell>
          <cell r="BF563">
            <v>0</v>
          </cell>
          <cell r="BG563">
            <v>0</v>
          </cell>
          <cell r="BH563">
            <v>-26.199999999999932</v>
          </cell>
          <cell r="BI563">
            <v>-23.863162999999986</v>
          </cell>
          <cell r="BJ563">
            <v>0</v>
          </cell>
          <cell r="BK563">
            <v>0</v>
          </cell>
          <cell r="BL563">
            <v>-9</v>
          </cell>
          <cell r="BM563">
            <v>-81</v>
          </cell>
          <cell r="BN563">
            <v>-6</v>
          </cell>
          <cell r="BO563">
            <v>-34.561970000000002</v>
          </cell>
          <cell r="BP563">
            <v>0</v>
          </cell>
          <cell r="BQ563">
            <v>0</v>
          </cell>
          <cell r="BR563">
            <v>-84.96076499999981</v>
          </cell>
          <cell r="BS563">
            <v>0</v>
          </cell>
          <cell r="BT563">
            <v>-35.200649999999996</v>
          </cell>
          <cell r="BU563">
            <v>0.62985499999990679</v>
          </cell>
          <cell r="BV563">
            <v>-5.2802000000000362</v>
          </cell>
          <cell r="BW563">
            <v>0</v>
          </cell>
          <cell r="BX563">
            <v>0</v>
          </cell>
          <cell r="BY563">
            <v>-12</v>
          </cell>
          <cell r="BZ563">
            <v>-3.4154699999999707</v>
          </cell>
          <cell r="CA563">
            <v>-6</v>
          </cell>
          <cell r="CB563">
            <v>-11.842649999999992</v>
          </cell>
          <cell r="CC563">
            <v>-11.851650000000006</v>
          </cell>
          <cell r="CD563">
            <v>0</v>
          </cell>
          <cell r="CE563">
            <v>-49.4024100000006</v>
          </cell>
          <cell r="CF563">
            <v>-16.75699000000003</v>
          </cell>
          <cell r="CG563">
            <v>4.5660699999999679</v>
          </cell>
          <cell r="CH563">
            <v>-6</v>
          </cell>
          <cell r="CI563">
            <v>-59.348349999999982</v>
          </cell>
          <cell r="CJ563">
            <v>0</v>
          </cell>
          <cell r="CK563">
            <v>0</v>
          </cell>
          <cell r="CL563">
            <v>-3</v>
          </cell>
          <cell r="CM563">
            <v>72</v>
          </cell>
          <cell r="CN563">
            <v>0</v>
          </cell>
          <cell r="CO563">
            <v>-38.756930000000011</v>
          </cell>
          <cell r="CP563">
            <v>-12.137110000000007</v>
          </cell>
          <cell r="CQ563">
            <v>10.030899999999974</v>
          </cell>
          <cell r="CR563">
            <v>-157.08337000000211</v>
          </cell>
          <cell r="CS563">
            <v>0</v>
          </cell>
          <cell r="CT563">
            <v>-26.453599999999938</v>
          </cell>
          <cell r="CU563">
            <v>-88.4354000000003</v>
          </cell>
          <cell r="CV563">
            <v>-41.345340000000078</v>
          </cell>
          <cell r="CW563">
            <v>0</v>
          </cell>
          <cell r="CX563">
            <v>0</v>
          </cell>
          <cell r="CY563">
            <v>-3</v>
          </cell>
          <cell r="CZ563">
            <v>76.139069999999947</v>
          </cell>
          <cell r="DA563">
            <v>-5.7414899999998852</v>
          </cell>
          <cell r="DB563">
            <v>-52.32120000000009</v>
          </cell>
          <cell r="DC563">
            <v>0</v>
          </cell>
          <cell r="DD563">
            <v>-15.925409999999943</v>
          </cell>
          <cell r="DE563">
            <v>-147.78961000000072</v>
          </cell>
          <cell r="DF563">
            <v>0</v>
          </cell>
          <cell r="DG563">
            <v>-15.089650000000006</v>
          </cell>
          <cell r="DH563">
            <v>-56.885199999999941</v>
          </cell>
          <cell r="DI563">
            <v>-41.75306999999998</v>
          </cell>
          <cell r="DJ563">
            <v>0</v>
          </cell>
          <cell r="DK563">
            <v>0</v>
          </cell>
          <cell r="DL563">
            <v>-4.7773000000000252</v>
          </cell>
          <cell r="DM563">
            <v>-3</v>
          </cell>
          <cell r="DN563">
            <v>-2.9081300000000283</v>
          </cell>
          <cell r="DO563">
            <v>-21.099969999999985</v>
          </cell>
          <cell r="DP563">
            <v>-4.8269300000000044</v>
          </cell>
          <cell r="DQ563">
            <v>2.5506399999999871</v>
          </cell>
          <cell r="DR563">
            <v>-214.01572399999986</v>
          </cell>
          <cell r="DS563">
            <v>2.8673599999999624</v>
          </cell>
          <cell r="DT563">
            <v>-61.04079999999999</v>
          </cell>
          <cell r="DU563">
            <v>-35.193379999999934</v>
          </cell>
          <cell r="DV563">
            <v>-44.482600000000048</v>
          </cell>
          <cell r="DW563">
            <v>0</v>
          </cell>
          <cell r="DX563">
            <v>-0.60878399999999999</v>
          </cell>
          <cell r="DY563">
            <v>0</v>
          </cell>
          <cell r="DZ563">
            <v>-5.7948600000000283</v>
          </cell>
          <cell r="EA563">
            <v>-19.320650000000001</v>
          </cell>
          <cell r="EB563">
            <v>-26.200009999999907</v>
          </cell>
          <cell r="EC563">
            <v>-2.2393800000000397</v>
          </cell>
          <cell r="ED563">
            <v>-22.002619999999979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-769.57379949999449</v>
          </cell>
          <cell r="R568">
            <v>-37527.439891699934</v>
          </cell>
          <cell r="S568">
            <v>-766.48100000000704</v>
          </cell>
          <cell r="T568">
            <v>-1294.4230099999986</v>
          </cell>
          <cell r="U568">
            <v>-3423.9687200000335</v>
          </cell>
          <cell r="V568">
            <v>-4875.8960499999812</v>
          </cell>
          <cell r="W568">
            <v>-8640.9611400000285</v>
          </cell>
          <cell r="X568">
            <v>-5164.7858107000066</v>
          </cell>
          <cell r="Y568">
            <v>-6052.9806000000099</v>
          </cell>
          <cell r="Z568">
            <v>-3168.8565800000069</v>
          </cell>
          <cell r="AA568">
            <v>-1392.3566799999971</v>
          </cell>
          <cell r="AB568">
            <v>-1000.8552999999993</v>
          </cell>
          <cell r="AC568">
            <v>-1083.0400000000009</v>
          </cell>
          <cell r="AD568">
            <v>-662.83500099999219</v>
          </cell>
          <cell r="AE568">
            <v>-5958.5555710000917</v>
          </cell>
          <cell r="AF568">
            <v>-157.58314899999459</v>
          </cell>
          <cell r="AG568">
            <v>-302.77400000000489</v>
          </cell>
          <cell r="AH568">
            <v>-519.07660900001065</v>
          </cell>
          <cell r="AI568">
            <v>-1130.3830200000011</v>
          </cell>
          <cell r="AJ568">
            <v>-1582.5130000000063</v>
          </cell>
          <cell r="AK568">
            <v>-11.390999999999622</v>
          </cell>
          <cell r="AL568">
            <v>-1159.8660000000091</v>
          </cell>
          <cell r="AM568">
            <v>-779.18076999999903</v>
          </cell>
          <cell r="AN568">
            <v>-229.46299999999974</v>
          </cell>
          <cell r="AO568">
            <v>-43.363502999998673</v>
          </cell>
          <cell r="AP568">
            <v>31.84118000000035</v>
          </cell>
          <cell r="AQ568">
            <v>-74.802700000000186</v>
          </cell>
          <cell r="AR568">
            <v>-5889.5649689999409</v>
          </cell>
          <cell r="AS568">
            <v>-133.56599999999889</v>
          </cell>
          <cell r="AT568">
            <v>-255.02500999999756</v>
          </cell>
          <cell r="AU568">
            <v>-607.73046900003101</v>
          </cell>
          <cell r="AV568">
            <v>-1306.2920030000023</v>
          </cell>
          <cell r="AW568">
            <v>-1269.1670000000013</v>
          </cell>
          <cell r="AX568">
            <v>-395.70459999999912</v>
          </cell>
          <cell r="AY568">
            <v>-966.37399999999616</v>
          </cell>
          <cell r="AZ568">
            <v>-712.61157599999569</v>
          </cell>
          <cell r="BA568">
            <v>-153.46100999999908</v>
          </cell>
          <cell r="BB568">
            <v>-173.54060099999879</v>
          </cell>
          <cell r="BC568">
            <v>83.666000000000167</v>
          </cell>
          <cell r="BD568">
            <v>0.24130000000150176</v>
          </cell>
          <cell r="BE568">
            <v>-4597.5780470001046</v>
          </cell>
          <cell r="BF568">
            <v>-211.67900000000009</v>
          </cell>
          <cell r="BG568">
            <v>-330.7638999999981</v>
          </cell>
          <cell r="BH568">
            <v>-479.57230000001437</v>
          </cell>
          <cell r="BI568">
            <v>-827.24916299999313</v>
          </cell>
          <cell r="BJ568">
            <v>-954.19200000001001</v>
          </cell>
          <cell r="BK568">
            <v>-321.05820000000313</v>
          </cell>
          <cell r="BL568">
            <v>-581.17100000001665</v>
          </cell>
          <cell r="BM568">
            <v>-750.48823999999877</v>
          </cell>
          <cell r="BN568">
            <v>-144.14331399999946</v>
          </cell>
          <cell r="BO568">
            <v>-26.448569999998654</v>
          </cell>
          <cell r="BP568">
            <v>11.529639999999745</v>
          </cell>
          <cell r="BQ568">
            <v>17.658000000003085</v>
          </cell>
          <cell r="BR568">
            <v>-4443.8863149999524</v>
          </cell>
          <cell r="BS568">
            <v>-106.50259999999798</v>
          </cell>
          <cell r="BT568">
            <v>-203.50144999999611</v>
          </cell>
          <cell r="BU568">
            <v>-854.14114499998686</v>
          </cell>
          <cell r="BV568">
            <v>-918.90219999999681</v>
          </cell>
          <cell r="BW568">
            <v>-320.13799999999901</v>
          </cell>
          <cell r="BX568">
            <v>-40.055000000000291</v>
          </cell>
          <cell r="BY568">
            <v>-944.28892000000633</v>
          </cell>
          <cell r="BZ568">
            <v>-801.17988000000332</v>
          </cell>
          <cell r="CA568">
            <v>-116.26289999999972</v>
          </cell>
          <cell r="CB568">
            <v>-35.147999999999229</v>
          </cell>
          <cell r="CC568">
            <v>-43.948220000000219</v>
          </cell>
          <cell r="CD568">
            <v>-59.817999999999302</v>
          </cell>
          <cell r="CE568">
            <v>-6152.5422255999874</v>
          </cell>
          <cell r="CF568">
            <v>-221.05989000000045</v>
          </cell>
          <cell r="CG568">
            <v>-109.05885999999009</v>
          </cell>
          <cell r="CH568">
            <v>-1376.4670000000042</v>
          </cell>
          <cell r="CI568">
            <v>-1470.9033500000078</v>
          </cell>
          <cell r="CJ568">
            <v>-146.79502559998946</v>
          </cell>
          <cell r="CK568">
            <v>-267.66349999999511</v>
          </cell>
          <cell r="CL568">
            <v>-1203.6970000000001</v>
          </cell>
          <cell r="CM568">
            <v>-713.79471999997622</v>
          </cell>
          <cell r="CN568">
            <v>-175.643839999997</v>
          </cell>
          <cell r="CO568">
            <v>-339.26092999998946</v>
          </cell>
          <cell r="CP568">
            <v>-193.30101000000286</v>
          </cell>
          <cell r="CQ568">
            <v>65.102899999983492</v>
          </cell>
          <cell r="CR568">
            <v>-6217.4900990002789</v>
          </cell>
          <cell r="CS568">
            <v>-23.952400000001944</v>
          </cell>
          <cell r="CT568">
            <v>-1.3705999999801861</v>
          </cell>
          <cell r="CU568">
            <v>-827.75470000001951</v>
          </cell>
          <cell r="CV568">
            <v>-1575.4723400000075</v>
          </cell>
          <cell r="CW568">
            <v>139.38805999999749</v>
          </cell>
          <cell r="CX568">
            <v>-524.66820000000007</v>
          </cell>
          <cell r="CY568">
            <v>-1500.6612999999779</v>
          </cell>
          <cell r="CZ568">
            <v>-669.43043000000762</v>
          </cell>
          <cell r="DA568">
            <v>-758.91558000000805</v>
          </cell>
          <cell r="DB568">
            <v>-502.57519899999897</v>
          </cell>
          <cell r="DC568">
            <v>-17.825000000011642</v>
          </cell>
          <cell r="DD568">
            <v>45.747589999999036</v>
          </cell>
          <cell r="DE568">
            <v>-2636.5170400000643</v>
          </cell>
          <cell r="DF568">
            <v>374.61626999999862</v>
          </cell>
          <cell r="DG568">
            <v>569.06991999999445</v>
          </cell>
          <cell r="DH568">
            <v>-285.80770000000484</v>
          </cell>
          <cell r="DI568">
            <v>-924.29507000000012</v>
          </cell>
          <cell r="DJ568">
            <v>-71.430999999996857</v>
          </cell>
          <cell r="DK568">
            <v>-64.626860000003944</v>
          </cell>
          <cell r="DL568">
            <v>-423.80829999998969</v>
          </cell>
          <cell r="DM568">
            <v>-1183.8935000000201</v>
          </cell>
          <cell r="DN568">
            <v>-365.28239000000031</v>
          </cell>
          <cell r="DO568">
            <v>-351.32036999998672</v>
          </cell>
          <cell r="DP568">
            <v>33.446470000002591</v>
          </cell>
          <cell r="DQ568">
            <v>56.815489999993588</v>
          </cell>
          <cell r="DR568">
            <v>-6738.5008189999498</v>
          </cell>
          <cell r="DS568">
            <v>-322.09374000000389</v>
          </cell>
          <cell r="DT568">
            <v>-123.97990000000573</v>
          </cell>
          <cell r="DU568">
            <v>-718.43238000001293</v>
          </cell>
          <cell r="DV568">
            <v>-1667.1830699999846</v>
          </cell>
          <cell r="DW568">
            <v>-1576.7540000000154</v>
          </cell>
          <cell r="DX568">
            <v>-410.85798400000931</v>
          </cell>
          <cell r="DY568">
            <v>-936.98715999998967</v>
          </cell>
          <cell r="DZ568">
            <v>-397.61312999998336</v>
          </cell>
          <cell r="EA568">
            <v>-290.61644499999966</v>
          </cell>
          <cell r="EB568">
            <v>-196.6436099999919</v>
          </cell>
          <cell r="EC568">
            <v>-66.566180000001623</v>
          </cell>
          <cell r="ED568">
            <v>-30.773220000002766</v>
          </cell>
        </row>
        <row r="570">
          <cell r="A570" t="str">
            <v xml:space="preserve">Total Purchased Power &amp; Net Interchange 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6411.4918338379357</v>
          </cell>
          <cell r="R570">
            <v>164786.95735714212</v>
          </cell>
          <cell r="S570">
            <v>7898.4697821658337</v>
          </cell>
          <cell r="T570">
            <v>9932.6124033200322</v>
          </cell>
          <cell r="U570">
            <v>13100.485928616021</v>
          </cell>
          <cell r="V570">
            <v>12658.650093359873</v>
          </cell>
          <cell r="W570">
            <v>14182.269476623973</v>
          </cell>
          <cell r="X570">
            <v>19240.186380600091</v>
          </cell>
          <cell r="Y570">
            <v>19304.451864120085</v>
          </cell>
          <cell r="Z570">
            <v>20066.715920380084</v>
          </cell>
          <cell r="AA570">
            <v>18587.282825223985</v>
          </cell>
          <cell r="AB570">
            <v>14408.308844711981</v>
          </cell>
          <cell r="AC570">
            <v>8907.2458847520174</v>
          </cell>
          <cell r="AD570">
            <v>6500.2779532679124</v>
          </cell>
          <cell r="AE570">
            <v>175373.12325285003</v>
          </cell>
          <cell r="AF570">
            <v>7396.4887177909259</v>
          </cell>
          <cell r="AG570">
            <v>9025.2016196699115</v>
          </cell>
          <cell r="AH570">
            <v>12958.852318834048</v>
          </cell>
          <cell r="AI570">
            <v>14704.014073014143</v>
          </cell>
          <cell r="AJ570">
            <v>18703.414007780142</v>
          </cell>
          <cell r="AK570">
            <v>22157.414588209707</v>
          </cell>
          <cell r="AL570">
            <v>23867.792897883919</v>
          </cell>
          <cell r="AM570">
            <v>21299.463728121947</v>
          </cell>
          <cell r="AN570">
            <v>16535.884821025073</v>
          </cell>
          <cell r="AO570">
            <v>14347.210256160004</v>
          </cell>
          <cell r="AP570">
            <v>8389.7211356110638</v>
          </cell>
          <cell r="AQ570">
            <v>5987.6650887489086</v>
          </cell>
          <cell r="AR570">
            <v>177107.01297267526</v>
          </cell>
          <cell r="AS570">
            <v>7631.5627923160791</v>
          </cell>
          <cell r="AT570">
            <v>8623.1259358819807</v>
          </cell>
          <cell r="AU570">
            <v>14083.942722707987</v>
          </cell>
          <cell r="AV570">
            <v>14773.968784009921</v>
          </cell>
          <cell r="AW570">
            <v>18857.409458233975</v>
          </cell>
          <cell r="AX570">
            <v>21429.473006830085</v>
          </cell>
          <cell r="AY570">
            <v>23703.386680130148</v>
          </cell>
          <cell r="AZ570">
            <v>21761.081839737017</v>
          </cell>
          <cell r="BA570">
            <v>17869.72020619805</v>
          </cell>
          <cell r="BB570">
            <v>13556.718900522101</v>
          </cell>
          <cell r="BC570">
            <v>9060.1202249309281</v>
          </cell>
          <cell r="BD570">
            <v>5756.502421180252</v>
          </cell>
          <cell r="BE570">
            <v>173395.19995607249</v>
          </cell>
          <cell r="BF570">
            <v>6206.8343916119775</v>
          </cell>
          <cell r="BG570">
            <v>8393.2247867529513</v>
          </cell>
          <cell r="BH570">
            <v>12524.270737619023</v>
          </cell>
          <cell r="BI570">
            <v>14791.277790349093</v>
          </cell>
          <cell r="BJ570">
            <v>19838.561002890114</v>
          </cell>
          <cell r="BK570">
            <v>21500.208280700026</v>
          </cell>
          <cell r="BL570">
            <v>23868.032165350043</v>
          </cell>
          <cell r="BM570">
            <v>21498.978975430131</v>
          </cell>
          <cell r="BN570">
            <v>17426.281911728904</v>
          </cell>
          <cell r="BO570">
            <v>12944.145245441003</v>
          </cell>
          <cell r="BP570">
            <v>8199.2347862380557</v>
          </cell>
          <cell r="BQ570">
            <v>6204.149881963036</v>
          </cell>
          <cell r="BR570">
            <v>175750.11391066015</v>
          </cell>
          <cell r="BS570">
            <v>7015.103068012977</v>
          </cell>
          <cell r="BT570">
            <v>8865.2735322809312</v>
          </cell>
          <cell r="BU570">
            <v>12517.484223377891</v>
          </cell>
          <cell r="BV570">
            <v>14430.390547193936</v>
          </cell>
          <cell r="BW570">
            <v>20179.877992374124</v>
          </cell>
          <cell r="BX570">
            <v>22793.898225830053</v>
          </cell>
          <cell r="BY570">
            <v>23566.321753100143</v>
          </cell>
          <cell r="BZ570">
            <v>21500.344915671973</v>
          </cell>
          <cell r="CA570">
            <v>17540.058249989874</v>
          </cell>
          <cell r="CB570">
            <v>13021.3596246948</v>
          </cell>
          <cell r="CC570">
            <v>7988.8183673629537</v>
          </cell>
          <cell r="CD570">
            <v>6331.1834107709583</v>
          </cell>
          <cell r="CE570">
            <v>179168.65960987285</v>
          </cell>
          <cell r="CF570">
            <v>7542.1793727821205</v>
          </cell>
          <cell r="CG570">
            <v>10164.336733044824</v>
          </cell>
          <cell r="CH570">
            <v>12437.025270085898</v>
          </cell>
          <cell r="CI570">
            <v>15759.247569091036</v>
          </cell>
          <cell r="CJ570">
            <v>20443.473408056074</v>
          </cell>
          <cell r="CK570">
            <v>22270.656813000096</v>
          </cell>
          <cell r="CL570">
            <v>23206.764118310064</v>
          </cell>
          <cell r="CM570">
            <v>21692.874330047984</v>
          </cell>
          <cell r="CN570">
            <v>17917.332376466133</v>
          </cell>
          <cell r="CO570">
            <v>13105.927223244915</v>
          </cell>
          <cell r="CP570">
            <v>8049.8307838571491</v>
          </cell>
          <cell r="CQ570">
            <v>6579.0116118878359</v>
          </cell>
          <cell r="CR570">
            <v>181241.37218572013</v>
          </cell>
          <cell r="CS570">
            <v>7591.1764116740087</v>
          </cell>
          <cell r="CT570">
            <v>9799.0603238021722</v>
          </cell>
          <cell r="CU570">
            <v>12577.003484675894</v>
          </cell>
          <cell r="CV570">
            <v>14665.060988729936</v>
          </cell>
          <cell r="CW570">
            <v>20855.122450029943</v>
          </cell>
          <cell r="CX570">
            <v>22686.045196270221</v>
          </cell>
          <cell r="CY570">
            <v>23095.372601859854</v>
          </cell>
          <cell r="CZ570">
            <v>22065.841124878963</v>
          </cell>
          <cell r="DA570">
            <v>17909.505975130014</v>
          </cell>
          <cell r="DB570">
            <v>13850.693668018794</v>
          </cell>
          <cell r="DC570">
            <v>9268.6332973149838</v>
          </cell>
          <cell r="DD570">
            <v>6877.8566633339506</v>
          </cell>
          <cell r="DE570">
            <v>190807.27117530629</v>
          </cell>
          <cell r="DF570">
            <v>8561.3259909680346</v>
          </cell>
          <cell r="DG570">
            <v>11017.736089495011</v>
          </cell>
          <cell r="DH570">
            <v>14160.134805788985</v>
          </cell>
          <cell r="DI570">
            <v>15965.076782421907</v>
          </cell>
          <cell r="DJ570">
            <v>21364.886268730043</v>
          </cell>
          <cell r="DK570">
            <v>23086.07797480002</v>
          </cell>
          <cell r="DL570">
            <v>24535.940649979981</v>
          </cell>
          <cell r="DM570">
            <v>21661.260297638015</v>
          </cell>
          <cell r="DN570">
            <v>19054.561849314952</v>
          </cell>
          <cell r="DO570">
            <v>14454.55213687208</v>
          </cell>
          <cell r="DP570">
            <v>9850.2081074890448</v>
          </cell>
          <cell r="DQ570">
            <v>7095.5102218078682</v>
          </cell>
          <cell r="DR570">
            <v>189137.94527490251</v>
          </cell>
          <cell r="DS570">
            <v>7873.9793312610127</v>
          </cell>
          <cell r="DT570">
            <v>9994.928141541197</v>
          </cell>
          <cell r="DU570">
            <v>15114.945130003965</v>
          </cell>
          <cell r="DV570">
            <v>16848.676304709865</v>
          </cell>
          <cell r="DW570">
            <v>20452.641117586056</v>
          </cell>
          <cell r="DX570">
            <v>23392.489137800061</v>
          </cell>
          <cell r="DY570">
            <v>23797.047834169935</v>
          </cell>
          <cell r="DZ570">
            <v>22240.928030208801</v>
          </cell>
          <cell r="EA570">
            <v>18768.102565980749</v>
          </cell>
          <cell r="EB570">
            <v>15149.084625030169</v>
          </cell>
          <cell r="EC570">
            <v>9159.5410528070061</v>
          </cell>
          <cell r="ED570">
            <v>6345.5820038040401</v>
          </cell>
        </row>
        <row r="572">
          <cell r="A572" t="str">
            <v>Coal Generation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-93.085287000008975</v>
          </cell>
          <cell r="R574">
            <v>-2388.8639929998899</v>
          </cell>
          <cell r="S574">
            <v>-80.388544000001275</v>
          </cell>
          <cell r="T574">
            <v>-34.582110000003013</v>
          </cell>
          <cell r="U574">
            <v>-139.32597299999907</v>
          </cell>
          <cell r="V574">
            <v>4.4780560000072001</v>
          </cell>
          <cell r="W574">
            <v>-65.870108999999502</v>
          </cell>
          <cell r="X574">
            <v>-311.51190300000599</v>
          </cell>
          <cell r="Y574">
            <v>-278.02843900000153</v>
          </cell>
          <cell r="Z574">
            <v>-401.22278400001233</v>
          </cell>
          <cell r="AA574">
            <v>-578.03197199999704</v>
          </cell>
          <cell r="AB574">
            <v>-184.69892999999865</v>
          </cell>
          <cell r="AC574">
            <v>-185.89652500000375</v>
          </cell>
          <cell r="AD574">
            <v>-133.784759999995</v>
          </cell>
          <cell r="AE574">
            <v>-1049.0793590000831</v>
          </cell>
          <cell r="AF574">
            <v>-1.8870139999999083</v>
          </cell>
          <cell r="AG574">
            <v>-20.857058999994479</v>
          </cell>
          <cell r="AH574">
            <v>-5.8696399999971618</v>
          </cell>
          <cell r="AI574">
            <v>-11.539356000001135</v>
          </cell>
          <cell r="AJ574">
            <v>-25.010425000000396</v>
          </cell>
          <cell r="AK574">
            <v>-171.44118800000433</v>
          </cell>
          <cell r="AL574">
            <v>-341.84787099999812</v>
          </cell>
          <cell r="AM574">
            <v>-126.00271399999474</v>
          </cell>
          <cell r="AN574">
            <v>-153.57775600000605</v>
          </cell>
          <cell r="AO574">
            <v>-44.974624999995285</v>
          </cell>
          <cell r="AP574">
            <v>-58.211888000005274</v>
          </cell>
          <cell r="AQ574">
            <v>-87.859823000006145</v>
          </cell>
          <cell r="AR574">
            <v>-1064.5269159999443</v>
          </cell>
          <cell r="AS574">
            <v>27.062267000001157</v>
          </cell>
          <cell r="AT574">
            <v>16.873748999998497</v>
          </cell>
          <cell r="AU574">
            <v>-2.8687629999913042</v>
          </cell>
          <cell r="AV574">
            <v>-43.036934000003384</v>
          </cell>
          <cell r="AW574">
            <v>-5.2356720000025234</v>
          </cell>
          <cell r="AX574">
            <v>-258.22316699999647</v>
          </cell>
          <cell r="AY574">
            <v>-485.77035700000124</v>
          </cell>
          <cell r="AZ574">
            <v>-275.39680799999769</v>
          </cell>
          <cell r="BA574">
            <v>7.2685219999984838</v>
          </cell>
          <cell r="BB574">
            <v>-150.43417699999554</v>
          </cell>
          <cell r="BC574">
            <v>167.864281999995</v>
          </cell>
          <cell r="BD574">
            <v>-62.62985800000024</v>
          </cell>
          <cell r="BE574">
            <v>-814.63110999995843</v>
          </cell>
          <cell r="BF574">
            <v>10.172414000007848</v>
          </cell>
          <cell r="BG574">
            <v>30.308013000001665</v>
          </cell>
          <cell r="BH574">
            <v>27.453373999996984</v>
          </cell>
          <cell r="BI574">
            <v>29.981282000000647</v>
          </cell>
          <cell r="BJ574">
            <v>-34.584492000001774</v>
          </cell>
          <cell r="BK574">
            <v>-173.45328399999562</v>
          </cell>
          <cell r="BL574">
            <v>-546.71623799999361</v>
          </cell>
          <cell r="BM574">
            <v>-94.784472999999707</v>
          </cell>
          <cell r="BN574">
            <v>60.43477300000086</v>
          </cell>
          <cell r="BO574">
            <v>-80.096725000003062</v>
          </cell>
          <cell r="BP574">
            <v>9.0617590000038035</v>
          </cell>
          <cell r="BQ574">
            <v>-52.407513000005565</v>
          </cell>
          <cell r="BR574">
            <v>-1091.7240470000543</v>
          </cell>
          <cell r="BS574">
            <v>22.627781000002869</v>
          </cell>
          <cell r="BT574">
            <v>-54.31292800000665</v>
          </cell>
          <cell r="BU574">
            <v>-11.597306999996363</v>
          </cell>
          <cell r="BV574">
            <v>-11.137398000006215</v>
          </cell>
          <cell r="BW574">
            <v>-36.90986200000043</v>
          </cell>
          <cell r="BX574">
            <v>-117.77989499999967</v>
          </cell>
          <cell r="BY574">
            <v>-426.00362699999823</v>
          </cell>
          <cell r="BZ574">
            <v>-289.31994699999632</v>
          </cell>
          <cell r="CA574">
            <v>-46.75408000000607</v>
          </cell>
          <cell r="CB574">
            <v>-72.591179000002739</v>
          </cell>
          <cell r="CC574">
            <v>-44.84378000000288</v>
          </cell>
          <cell r="CD574">
            <v>-3.1018250000051921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-0.16577200000028824</v>
          </cell>
          <cell r="R575">
            <v>-332.18013700004667</v>
          </cell>
          <cell r="S575">
            <v>0</v>
          </cell>
          <cell r="T575">
            <v>0</v>
          </cell>
          <cell r="U575">
            <v>-14.635985000000801</v>
          </cell>
          <cell r="V575">
            <v>-142.63676299999497</v>
          </cell>
          <cell r="W575">
            <v>-98.721003999999084</v>
          </cell>
          <cell r="X575">
            <v>-23.186385000000882</v>
          </cell>
          <cell r="Y575">
            <v>0</v>
          </cell>
          <cell r="Z575">
            <v>0</v>
          </cell>
          <cell r="AA575">
            <v>0</v>
          </cell>
          <cell r="AB575">
            <v>-53</v>
          </cell>
          <cell r="AC575">
            <v>0</v>
          </cell>
          <cell r="AD575">
            <v>0</v>
          </cell>
          <cell r="AE575">
            <v>-626.32717699999921</v>
          </cell>
          <cell r="AF575">
            <v>-22.392667000000074</v>
          </cell>
          <cell r="AG575">
            <v>-67.683125999996264</v>
          </cell>
          <cell r="AH575">
            <v>-35.128024999998161</v>
          </cell>
          <cell r="AI575">
            <v>-115.91396900000109</v>
          </cell>
          <cell r="AJ575">
            <v>-130.38332300000184</v>
          </cell>
          <cell r="AK575">
            <v>-63.552118999999948</v>
          </cell>
          <cell r="AL575">
            <v>-30.200001999997767</v>
          </cell>
          <cell r="AM575">
            <v>-4.101782000005187</v>
          </cell>
          <cell r="AN575">
            <v>-87.324372000002768</v>
          </cell>
          <cell r="AO575">
            <v>-59.30079200000182</v>
          </cell>
          <cell r="AP575">
            <v>-4.5186229999962961</v>
          </cell>
          <cell r="AQ575">
            <v>-5.8283770000052755</v>
          </cell>
          <cell r="AR575">
            <v>-387.86662599991541</v>
          </cell>
          <cell r="AS575">
            <v>-11.965656999993371</v>
          </cell>
          <cell r="AT575">
            <v>-33.965011000000231</v>
          </cell>
          <cell r="AU575">
            <v>-47.840234000002965</v>
          </cell>
          <cell r="AV575">
            <v>30.142286000002059</v>
          </cell>
          <cell r="AW575">
            <v>-140.87028700000519</v>
          </cell>
          <cell r="AX575">
            <v>-34.863307999999961</v>
          </cell>
          <cell r="AY575">
            <v>0</v>
          </cell>
          <cell r="AZ575">
            <v>-29.459594999992987</v>
          </cell>
          <cell r="BA575">
            <v>-67.719598000003316</v>
          </cell>
          <cell r="BB575">
            <v>-21.301640000005136</v>
          </cell>
          <cell r="BC575">
            <v>-7.0549309999987599</v>
          </cell>
          <cell r="BD575">
            <v>-22.968650999995589</v>
          </cell>
          <cell r="BE575">
            <v>-745.51008600002388</v>
          </cell>
          <cell r="BF575">
            <v>-33.494654000001901</v>
          </cell>
          <cell r="BG575">
            <v>-100.46240599999874</v>
          </cell>
          <cell r="BH575">
            <v>-102.85660300000018</v>
          </cell>
          <cell r="BI575">
            <v>-21.984166999998706</v>
          </cell>
          <cell r="BJ575">
            <v>-127.27586500000325</v>
          </cell>
          <cell r="BK575">
            <v>-96.276011000001745</v>
          </cell>
          <cell r="BL575">
            <v>-47.158093999998528</v>
          </cell>
          <cell r="BM575">
            <v>-57.80000000000291</v>
          </cell>
          <cell r="BN575">
            <v>-114.5695029999988</v>
          </cell>
          <cell r="BO575">
            <v>-12.293437000000267</v>
          </cell>
          <cell r="BP575">
            <v>-16.416610999993281</v>
          </cell>
          <cell r="BQ575">
            <v>-14.922735000000102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-107.78049500001362</v>
          </cell>
          <cell r="R576">
            <v>-5455.2210269998759</v>
          </cell>
          <cell r="S576">
            <v>-129.90294599998742</v>
          </cell>
          <cell r="T576">
            <v>-367.00723599997582</v>
          </cell>
          <cell r="U576">
            <v>-733.33764399995562</v>
          </cell>
          <cell r="V576">
            <v>-575.60730600001989</v>
          </cell>
          <cell r="W576">
            <v>-1137.2877860000008</v>
          </cell>
          <cell r="X576">
            <v>-570.44734200002858</v>
          </cell>
          <cell r="Y576">
            <v>-217.45469299994875</v>
          </cell>
          <cell r="Z576">
            <v>-249.67839499999536</v>
          </cell>
          <cell r="AA576">
            <v>-395.89625600003637</v>
          </cell>
          <cell r="AB576">
            <v>-532.69808799994644</v>
          </cell>
          <cell r="AC576">
            <v>-472.68225000001257</v>
          </cell>
          <cell r="AD576">
            <v>-73.221084999968298</v>
          </cell>
          <cell r="AE576">
            <v>-6907.2382569992915</v>
          </cell>
          <cell r="AF576">
            <v>-262.01276599999983</v>
          </cell>
          <cell r="AG576">
            <v>-367.47221999999601</v>
          </cell>
          <cell r="AH576">
            <v>-550.87575899995863</v>
          </cell>
          <cell r="AI576">
            <v>-401.97299199999543</v>
          </cell>
          <cell r="AJ576">
            <v>-280.51121799999964</v>
          </cell>
          <cell r="AK576">
            <v>-913.58188399998471</v>
          </cell>
          <cell r="AL576">
            <v>-1346.432100999984</v>
          </cell>
          <cell r="AM576">
            <v>-850.36001699999906</v>
          </cell>
          <cell r="AN576">
            <v>-742.39044200000353</v>
          </cell>
          <cell r="AO576">
            <v>-586.18705599999521</v>
          </cell>
          <cell r="AP576">
            <v>-455.6981360000209</v>
          </cell>
          <cell r="AQ576">
            <v>-149.74366600002395</v>
          </cell>
          <cell r="AR576">
            <v>-8071.9797130003572</v>
          </cell>
          <cell r="AS576">
            <v>-323.99708000000101</v>
          </cell>
          <cell r="AT576">
            <v>-701.80512899998575</v>
          </cell>
          <cell r="AU576">
            <v>-341.26941000000807</v>
          </cell>
          <cell r="AV576">
            <v>-375.47711600002367</v>
          </cell>
          <cell r="AW576">
            <v>-454.23470500000985</v>
          </cell>
          <cell r="AX576">
            <v>-1229.7475500000292</v>
          </cell>
          <cell r="AY576">
            <v>-1290.3928609999712</v>
          </cell>
          <cell r="AZ576">
            <v>-1317.9060389999649</v>
          </cell>
          <cell r="BA576">
            <v>-705.98287200002233</v>
          </cell>
          <cell r="BB576">
            <v>-576.70821900002193</v>
          </cell>
          <cell r="BC576">
            <v>-642.22680399997625</v>
          </cell>
          <cell r="BD576">
            <v>-112.23192799999379</v>
          </cell>
          <cell r="BE576">
            <v>-7526.0890819998458</v>
          </cell>
          <cell r="BF576">
            <v>-146.08548800001154</v>
          </cell>
          <cell r="BG576">
            <v>-384.19979099999182</v>
          </cell>
          <cell r="BH576">
            <v>-191.48878300003707</v>
          </cell>
          <cell r="BI576">
            <v>-347.90907600003993</v>
          </cell>
          <cell r="BJ576">
            <v>-201.69933599999058</v>
          </cell>
          <cell r="BK576">
            <v>-798.50885599997127</v>
          </cell>
          <cell r="BL576">
            <v>-1934.0031519999611</v>
          </cell>
          <cell r="BM576">
            <v>-1640.353979000065</v>
          </cell>
          <cell r="BN576">
            <v>-725.29815500008408</v>
          </cell>
          <cell r="BO576">
            <v>-631.15335999999661</v>
          </cell>
          <cell r="BP576">
            <v>-348.23561799997697</v>
          </cell>
          <cell r="BQ576">
            <v>-177.15348799998173</v>
          </cell>
          <cell r="BR576">
            <v>-8121.7173349987715</v>
          </cell>
          <cell r="BS576">
            <v>-327.95040199998766</v>
          </cell>
          <cell r="BT576">
            <v>-195.31216099997982</v>
          </cell>
          <cell r="BU576">
            <v>-68.899824999971315</v>
          </cell>
          <cell r="BV576">
            <v>-362.75648199999705</v>
          </cell>
          <cell r="BW576">
            <v>-274.82775399996899</v>
          </cell>
          <cell r="BX576">
            <v>-1352.7225609999732</v>
          </cell>
          <cell r="BY576">
            <v>-2186.3817620000336</v>
          </cell>
          <cell r="BZ576">
            <v>-2216.5196650000289</v>
          </cell>
          <cell r="CA576">
            <v>-458.87921699997969</v>
          </cell>
          <cell r="CB576">
            <v>-267.88236200006213</v>
          </cell>
          <cell r="CC576">
            <v>-317.24047299998347</v>
          </cell>
          <cell r="CD576">
            <v>-92.344670999969821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-7.9999970000353642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-7.9999969999989844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-4.3243939999956638</v>
          </cell>
          <cell r="AF577">
            <v>0</v>
          </cell>
          <cell r="AG577">
            <v>0</v>
          </cell>
          <cell r="AH577">
            <v>0</v>
          </cell>
          <cell r="AI577">
            <v>-0.13709400000152527</v>
          </cell>
          <cell r="AJ577">
            <v>0</v>
          </cell>
          <cell r="AK577">
            <v>-4.1873000000014144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-11.333694999979343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-9.9999939999979688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-1.3337009999995644</v>
          </cell>
          <cell r="BC577">
            <v>0</v>
          </cell>
          <cell r="BD577">
            <v>0</v>
          </cell>
          <cell r="BE577">
            <v>-28.751942999952007</v>
          </cell>
          <cell r="BF577">
            <v>0</v>
          </cell>
          <cell r="BG577">
            <v>-1.9999969999989844</v>
          </cell>
          <cell r="BH577">
            <v>3.4273229999998875</v>
          </cell>
          <cell r="BI577">
            <v>-23.35177300000214</v>
          </cell>
          <cell r="BJ577">
            <v>6.7346309999993537</v>
          </cell>
          <cell r="BK577">
            <v>0</v>
          </cell>
          <cell r="BL577">
            <v>0</v>
          </cell>
          <cell r="BM577">
            <v>0</v>
          </cell>
          <cell r="BN577">
            <v>-1.3811150000037742</v>
          </cell>
          <cell r="BO577">
            <v>-9.6306760000006761</v>
          </cell>
          <cell r="BP577">
            <v>-2.5503360000002431</v>
          </cell>
          <cell r="BQ577">
            <v>0</v>
          </cell>
          <cell r="BR577">
            <v>-1003.1479860000545</v>
          </cell>
          <cell r="BS577">
            <v>-188.25014000000374</v>
          </cell>
          <cell r="BT577">
            <v>-14.09106900000188</v>
          </cell>
          <cell r="BU577">
            <v>-17.031084000002011</v>
          </cell>
          <cell r="BV577">
            <v>-98.325651999999536</v>
          </cell>
          <cell r="BW577">
            <v>-204.76142800000525</v>
          </cell>
          <cell r="BX577">
            <v>-63.722862999995414</v>
          </cell>
          <cell r="BY577">
            <v>-58.067255999994813</v>
          </cell>
          <cell r="BZ577">
            <v>-76.193162999996275</v>
          </cell>
          <cell r="CA577">
            <v>-187.37645100000373</v>
          </cell>
          <cell r="CB577">
            <v>0.85236799999984214</v>
          </cell>
          <cell r="CC577">
            <v>-41.02629199999501</v>
          </cell>
          <cell r="CD577">
            <v>-55.154956000005768</v>
          </cell>
          <cell r="CE577">
            <v>-811.50415900000371</v>
          </cell>
          <cell r="CF577">
            <v>-56.695396000010078</v>
          </cell>
          <cell r="CG577">
            <v>-57.622886999997718</v>
          </cell>
          <cell r="CH577">
            <v>-39.6439790000004</v>
          </cell>
          <cell r="CI577">
            <v>-78.681698000000324</v>
          </cell>
          <cell r="CJ577">
            <v>-71.508706000007805</v>
          </cell>
          <cell r="CK577">
            <v>-128.65971299999364</v>
          </cell>
          <cell r="CL577">
            <v>-68.19999999999709</v>
          </cell>
          <cell r="CM577">
            <v>-74.289197999998578</v>
          </cell>
          <cell r="CN577">
            <v>-122.89772799999628</v>
          </cell>
          <cell r="CO577">
            <v>-27.278200000000652</v>
          </cell>
          <cell r="CP577">
            <v>-4.5847659999999451</v>
          </cell>
          <cell r="CQ577">
            <v>-81.4418880000012</v>
          </cell>
          <cell r="CR577">
            <v>-976.96185700001661</v>
          </cell>
          <cell r="CS577">
            <v>-87.353612999999314</v>
          </cell>
          <cell r="CT577">
            <v>-59.184388999994553</v>
          </cell>
          <cell r="CU577">
            <v>-15.69270300000062</v>
          </cell>
          <cell r="CV577">
            <v>-60.557067000001553</v>
          </cell>
          <cell r="CW577">
            <v>-245.11194200000318</v>
          </cell>
          <cell r="CX577">
            <v>-124.52077000000281</v>
          </cell>
          <cell r="CY577">
            <v>-1.704200000007404</v>
          </cell>
          <cell r="CZ577">
            <v>-68.200000000004366</v>
          </cell>
          <cell r="DA577">
            <v>-83.51906500000041</v>
          </cell>
          <cell r="DB577">
            <v>-43.89471699999558</v>
          </cell>
          <cell r="DC577">
            <v>-88.17087100000208</v>
          </cell>
          <cell r="DD577">
            <v>-99.052519999997457</v>
          </cell>
          <cell r="DE577">
            <v>-468.21594399993774</v>
          </cell>
          <cell r="DF577">
            <v>-172.0865730000005</v>
          </cell>
          <cell r="DG577">
            <v>89.711063000002468</v>
          </cell>
          <cell r="DH577">
            <v>50.516526999999769</v>
          </cell>
          <cell r="DI577">
            <v>-4.7604650000066613</v>
          </cell>
          <cell r="DJ577">
            <v>-184.61813499999698</v>
          </cell>
          <cell r="DK577">
            <v>-71.425417999998899</v>
          </cell>
          <cell r="DL577">
            <v>-79.931660000002012</v>
          </cell>
          <cell r="DM577">
            <v>-30.233950000001641</v>
          </cell>
          <cell r="DN577">
            <v>-56.713925999996718</v>
          </cell>
          <cell r="DO577">
            <v>4.7730440000013914</v>
          </cell>
          <cell r="DP577">
            <v>-15.821859000003315</v>
          </cell>
          <cell r="DQ577">
            <v>2.3754079999926034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-2218.4783489999827</v>
          </cell>
          <cell r="R578">
            <v>-39181.176440000534</v>
          </cell>
          <cell r="S578">
            <v>-3225.0837290000636</v>
          </cell>
          <cell r="T578">
            <v>-3238.5180709999986</v>
          </cell>
          <cell r="U578">
            <v>-2920.2460410000058</v>
          </cell>
          <cell r="V578">
            <v>-2990.7965960000292</v>
          </cell>
          <cell r="W578">
            <v>-3351.4862099999445</v>
          </cell>
          <cell r="X578">
            <v>-6853.3304560000543</v>
          </cell>
          <cell r="Y578">
            <v>-2202.1955549999839</v>
          </cell>
          <cell r="Z578">
            <v>-1736.5613979999907</v>
          </cell>
          <cell r="AA578">
            <v>-4330.4372150000418</v>
          </cell>
          <cell r="AB578">
            <v>-3479.2916770000011</v>
          </cell>
          <cell r="AC578">
            <v>-3007.9878820000449</v>
          </cell>
          <cell r="AD578">
            <v>-1845.24160999991</v>
          </cell>
          <cell r="AE578">
            <v>-20609.24258099962</v>
          </cell>
          <cell r="AF578">
            <v>-927.72390899993479</v>
          </cell>
          <cell r="AG578">
            <v>-951.22476800001459</v>
          </cell>
          <cell r="AH578">
            <v>-974.64400099997874</v>
          </cell>
          <cell r="AI578">
            <v>-499.05320800002664</v>
          </cell>
          <cell r="AJ578">
            <v>-1122.1628140000394</v>
          </cell>
          <cell r="AK578">
            <v>-2222.8962170000304</v>
          </cell>
          <cell r="AL578">
            <v>-3905.197889000061</v>
          </cell>
          <cell r="AM578">
            <v>-3511.3444629999576</v>
          </cell>
          <cell r="AN578">
            <v>-2550.5062760000583</v>
          </cell>
          <cell r="AO578">
            <v>-1883.2742960000178</v>
          </cell>
          <cell r="AP578">
            <v>-1467.7454720000387</v>
          </cell>
          <cell r="AQ578">
            <v>-593.46926799998619</v>
          </cell>
          <cell r="AR578">
            <v>-21456.582695999183</v>
          </cell>
          <cell r="AS578">
            <v>-789.11193199997069</v>
          </cell>
          <cell r="AT578">
            <v>-830.59473000001162</v>
          </cell>
          <cell r="AU578">
            <v>-1390.4538579999935</v>
          </cell>
          <cell r="AV578">
            <v>-1433.6212400000077</v>
          </cell>
          <cell r="AW578">
            <v>-1644.1252819999354</v>
          </cell>
          <cell r="AX578">
            <v>-3274.5508820000105</v>
          </cell>
          <cell r="AY578">
            <v>-2490.6477429999504</v>
          </cell>
          <cell r="AZ578">
            <v>-3581.0033549999353</v>
          </cell>
          <cell r="BA578">
            <v>-2727.0426490000682</v>
          </cell>
          <cell r="BB578">
            <v>-1512.9755350000923</v>
          </cell>
          <cell r="BC578">
            <v>-926.79640200000722</v>
          </cell>
          <cell r="BD578">
            <v>-855.65908799995668</v>
          </cell>
          <cell r="BE578">
            <v>-23135.409504001029</v>
          </cell>
          <cell r="BF578">
            <v>-785.63179599994328</v>
          </cell>
          <cell r="BG578">
            <v>-746.24722999997903</v>
          </cell>
          <cell r="BH578">
            <v>-1061.0089340000413</v>
          </cell>
          <cell r="BI578">
            <v>-1900.679805999971</v>
          </cell>
          <cell r="BJ578">
            <v>-1524.5594449999626</v>
          </cell>
          <cell r="BK578">
            <v>-3643.7533630000544</v>
          </cell>
          <cell r="BL578">
            <v>-2944.9540270001162</v>
          </cell>
          <cell r="BM578">
            <v>-3990.9733449999476</v>
          </cell>
          <cell r="BN578">
            <v>-2836.6343200000701</v>
          </cell>
          <cell r="BO578">
            <v>-2069.1702019999502</v>
          </cell>
          <cell r="BP578">
            <v>-921.34022100002039</v>
          </cell>
          <cell r="BQ578">
            <v>-710.45681499992497</v>
          </cell>
          <cell r="BR578">
            <v>-24386.724918999709</v>
          </cell>
          <cell r="BS578">
            <v>-1052.2469550000387</v>
          </cell>
          <cell r="BT578">
            <v>-1281.5997860000352</v>
          </cell>
          <cell r="BU578">
            <v>-1255.0501089999452</v>
          </cell>
          <cell r="BV578">
            <v>-1981.7993929999648</v>
          </cell>
          <cell r="BW578">
            <v>-2601.7631760000368</v>
          </cell>
          <cell r="BX578">
            <v>-3670.9311799999559</v>
          </cell>
          <cell r="BY578">
            <v>-2244.3644210000057</v>
          </cell>
          <cell r="BZ578">
            <v>-3209.1721759999637</v>
          </cell>
          <cell r="CA578">
            <v>-2639.643769999966</v>
          </cell>
          <cell r="CB578">
            <v>-2679.8544130001683</v>
          </cell>
          <cell r="CC578">
            <v>-1244.7048669999931</v>
          </cell>
          <cell r="CD578">
            <v>-525.59467300004326</v>
          </cell>
          <cell r="CE578">
            <v>-23429.273613002151</v>
          </cell>
          <cell r="CF578">
            <v>-867.72213400003966</v>
          </cell>
          <cell r="CG578">
            <v>-1069.4471709999489</v>
          </cell>
          <cell r="CH578">
            <v>-1038.5899819999468</v>
          </cell>
          <cell r="CI578">
            <v>-1617.4570759999915</v>
          </cell>
          <cell r="CJ578">
            <v>-3798.6210389999906</v>
          </cell>
          <cell r="CK578">
            <v>-3362.1124950000085</v>
          </cell>
          <cell r="CL578">
            <v>-2525.5038939999649</v>
          </cell>
          <cell r="CM578">
            <v>-2095.4457799999509</v>
          </cell>
          <cell r="CN578">
            <v>-3373.7816430000821</v>
          </cell>
          <cell r="CO578">
            <v>-1453.4721630000276</v>
          </cell>
          <cell r="CP578">
            <v>-1336.6553390000481</v>
          </cell>
          <cell r="CQ578">
            <v>-890.46489700011443</v>
          </cell>
          <cell r="CR578">
            <v>-25530.274933999404</v>
          </cell>
          <cell r="CS578">
            <v>-1017.3422979998868</v>
          </cell>
          <cell r="CT578">
            <v>-1598.2693769999896</v>
          </cell>
          <cell r="CU578">
            <v>-1481.4517869999399</v>
          </cell>
          <cell r="CV578">
            <v>-2255.9976119999774</v>
          </cell>
          <cell r="CW578">
            <v>-3700.8244969998486</v>
          </cell>
          <cell r="CX578">
            <v>-3834.6407919999911</v>
          </cell>
          <cell r="CY578">
            <v>-2383.7773759999545</v>
          </cell>
          <cell r="CZ578">
            <v>-2557.1640780000016</v>
          </cell>
          <cell r="DA578">
            <v>-2597.8224199998658</v>
          </cell>
          <cell r="DB578">
            <v>-2099.3526619999902</v>
          </cell>
          <cell r="DC578">
            <v>-1309.0205279999645</v>
          </cell>
          <cell r="DD578">
            <v>-694.61150699993595</v>
          </cell>
          <cell r="DE578">
            <v>-21691.958416001871</v>
          </cell>
          <cell r="DF578">
            <v>-661.36176300002262</v>
          </cell>
          <cell r="DG578">
            <v>-849.35490699997172</v>
          </cell>
          <cell r="DH578">
            <v>-1031.2902499999618</v>
          </cell>
          <cell r="DI578">
            <v>-985.14030700002331</v>
          </cell>
          <cell r="DJ578">
            <v>-1235.2000280000502</v>
          </cell>
          <cell r="DK578">
            <v>-3699.4897609999753</v>
          </cell>
          <cell r="DL578">
            <v>-2986.8316559999948</v>
          </cell>
          <cell r="DM578">
            <v>-2682.4032549998956</v>
          </cell>
          <cell r="DN578">
            <v>-3244.6583209999371</v>
          </cell>
          <cell r="DO578">
            <v>-2023.9505040000658</v>
          </cell>
          <cell r="DP578">
            <v>-1628.1359630000079</v>
          </cell>
          <cell r="DQ578">
            <v>-664.14170100004412</v>
          </cell>
          <cell r="DR578">
            <v>-19606.541923999786</v>
          </cell>
          <cell r="DS578">
            <v>-529.00973599997815</v>
          </cell>
          <cell r="DT578">
            <v>-1142.1607990000048</v>
          </cell>
          <cell r="DU578">
            <v>-1260.1425830000662</v>
          </cell>
          <cell r="DV578">
            <v>-1392.534970000037</v>
          </cell>
          <cell r="DW578">
            <v>-500.31028500001412</v>
          </cell>
          <cell r="DX578">
            <v>-3574.2386410000036</v>
          </cell>
          <cell r="DY578">
            <v>-1771.572909999988</v>
          </cell>
          <cell r="DZ578">
            <v>-2503.9678779999958</v>
          </cell>
          <cell r="EA578">
            <v>-3704.9697999999626</v>
          </cell>
          <cell r="EB578">
            <v>-1477.4689619999845</v>
          </cell>
          <cell r="EC578">
            <v>-1243.3331679999828</v>
          </cell>
          <cell r="ED578">
            <v>-506.83219200000167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-1095.4457699999912</v>
          </cell>
          <cell r="R579">
            <v>-27165.411327001639</v>
          </cell>
          <cell r="S579">
            <v>-1541.6997850000625</v>
          </cell>
          <cell r="T579">
            <v>-3104.2693549999967</v>
          </cell>
          <cell r="U579">
            <v>-4542.6470480000135</v>
          </cell>
          <cell r="V579">
            <v>-2823.5529410000308</v>
          </cell>
          <cell r="W579">
            <v>-2968.6738710000063</v>
          </cell>
          <cell r="X579">
            <v>-3640.0023090000032</v>
          </cell>
          <cell r="Y579">
            <v>-932.39970900001936</v>
          </cell>
          <cell r="Z579">
            <v>-984.32402999990154</v>
          </cell>
          <cell r="AA579">
            <v>-1638.2142039999599</v>
          </cell>
          <cell r="AB579">
            <v>-1491.7256770000095</v>
          </cell>
          <cell r="AC579">
            <v>-2088.1623900000704</v>
          </cell>
          <cell r="AD579">
            <v>-1409.7400079999352</v>
          </cell>
          <cell r="AE579">
            <v>-17393.350176000968</v>
          </cell>
          <cell r="AF579">
            <v>-467.00428699998884</v>
          </cell>
          <cell r="AG579">
            <v>-775.66554900002666</v>
          </cell>
          <cell r="AH579">
            <v>-1549.2922489999328</v>
          </cell>
          <cell r="AI579">
            <v>-1102.0195170000079</v>
          </cell>
          <cell r="AJ579">
            <v>-1582.2908909999533</v>
          </cell>
          <cell r="AK579">
            <v>-2715.1907840000349</v>
          </cell>
          <cell r="AL579">
            <v>-2038.514055000036</v>
          </cell>
          <cell r="AM579">
            <v>-1864.3248450000538</v>
          </cell>
          <cell r="AN579">
            <v>-1924.7814999999828</v>
          </cell>
          <cell r="AO579">
            <v>-1768.8719870000496</v>
          </cell>
          <cell r="AP579">
            <v>-845.85431899991818</v>
          </cell>
          <cell r="AQ579">
            <v>-759.54019299999345</v>
          </cell>
          <cell r="AR579">
            <v>-17756.496966000646</v>
          </cell>
          <cell r="AS579">
            <v>-450.46496700006537</v>
          </cell>
          <cell r="AT579">
            <v>-538.37761600001249</v>
          </cell>
          <cell r="AU579">
            <v>-1242.1590249999426</v>
          </cell>
          <cell r="AV579">
            <v>-681.24478100001579</v>
          </cell>
          <cell r="AW579">
            <v>-1994.9699269999983</v>
          </cell>
          <cell r="AX579">
            <v>-3097.7205430000322</v>
          </cell>
          <cell r="AY579">
            <v>-2023.1580359999789</v>
          </cell>
          <cell r="AZ579">
            <v>-1760.9127980000339</v>
          </cell>
          <cell r="BA579">
            <v>-2250.8004070000025</v>
          </cell>
          <cell r="BB579">
            <v>-1762.3397809999879</v>
          </cell>
          <cell r="BC579">
            <v>-1406.5463049999671</v>
          </cell>
          <cell r="BD579">
            <v>-547.80278000002727</v>
          </cell>
          <cell r="BE579">
            <v>-19250.535933000036</v>
          </cell>
          <cell r="BF579">
            <v>-677.19638000003761</v>
          </cell>
          <cell r="BG579">
            <v>-804.62431699992158</v>
          </cell>
          <cell r="BH579">
            <v>-1626.1276889999863</v>
          </cell>
          <cell r="BI579">
            <v>-1596.6086249999935</v>
          </cell>
          <cell r="BJ579">
            <v>-1432.2252599999774</v>
          </cell>
          <cell r="BK579">
            <v>-3100.8986710000318</v>
          </cell>
          <cell r="BL579">
            <v>-2399.6989649999887</v>
          </cell>
          <cell r="BM579">
            <v>-1911.419401000021</v>
          </cell>
          <cell r="BN579">
            <v>-2758.5537760000443</v>
          </cell>
          <cell r="BO579">
            <v>-1171.9356430000043</v>
          </cell>
          <cell r="BP579">
            <v>-1242.9536250000237</v>
          </cell>
          <cell r="BQ579">
            <v>-528.29358100006357</v>
          </cell>
          <cell r="BR579">
            <v>-19301.939015001059</v>
          </cell>
          <cell r="BS579">
            <v>-919.08094499999424</v>
          </cell>
          <cell r="BT579">
            <v>-787.85032099997625</v>
          </cell>
          <cell r="BU579">
            <v>-1930.8935669999919</v>
          </cell>
          <cell r="BV579">
            <v>-1499.2396789999912</v>
          </cell>
          <cell r="BW579">
            <v>-2528.7239229999832</v>
          </cell>
          <cell r="BX579">
            <v>-2696.1067350000376</v>
          </cell>
          <cell r="BY579">
            <v>-1782.9232509998837</v>
          </cell>
          <cell r="BZ579">
            <v>-1544.7069859999465</v>
          </cell>
          <cell r="CA579">
            <v>-2628.573546999949</v>
          </cell>
          <cell r="CB579">
            <v>-1501.5590690000099</v>
          </cell>
          <cell r="CC579">
            <v>-998.71143600001233</v>
          </cell>
          <cell r="CD579">
            <v>-483.56955599994399</v>
          </cell>
          <cell r="CE579">
            <v>-20602.820757000707</v>
          </cell>
          <cell r="CF579">
            <v>-1611.0454349999782</v>
          </cell>
          <cell r="CG579">
            <v>-1000.4074140000157</v>
          </cell>
          <cell r="CH579">
            <v>-1579.502119999961</v>
          </cell>
          <cell r="CI579">
            <v>-1385.0609759999788</v>
          </cell>
          <cell r="CJ579">
            <v>-3950.6282880000072</v>
          </cell>
          <cell r="CK579">
            <v>-2907.1000990000321</v>
          </cell>
          <cell r="CL579">
            <v>-1519.2305639999686</v>
          </cell>
          <cell r="CM579">
            <v>-1434.1804949999787</v>
          </cell>
          <cell r="CN579">
            <v>-2359.2605630000471</v>
          </cell>
          <cell r="CO579">
            <v>-1111.3872780000092</v>
          </cell>
          <cell r="CP579">
            <v>-1251.5679660000606</v>
          </cell>
          <cell r="CQ579">
            <v>-493.44955899997149</v>
          </cell>
          <cell r="CR579">
            <v>-19639.385687999427</v>
          </cell>
          <cell r="CS579">
            <v>-1344.3995989999385</v>
          </cell>
          <cell r="CT579">
            <v>-984.3957470000023</v>
          </cell>
          <cell r="CU579">
            <v>-1216.1668589999899</v>
          </cell>
          <cell r="CV579">
            <v>-972.79468900000211</v>
          </cell>
          <cell r="CW579">
            <v>-4081.0039300000644</v>
          </cell>
          <cell r="CX579">
            <v>-3774.0102319999714</v>
          </cell>
          <cell r="CY579">
            <v>-1229.1237660000334</v>
          </cell>
          <cell r="CZ579">
            <v>-1567.2740770000964</v>
          </cell>
          <cell r="DA579">
            <v>-1753.4257210000069</v>
          </cell>
          <cell r="DB579">
            <v>-844.9275009999983</v>
          </cell>
          <cell r="DC579">
            <v>-1022.4989980000537</v>
          </cell>
          <cell r="DD579">
            <v>-849.36456899996847</v>
          </cell>
          <cell r="DE579">
            <v>-16385.23543100059</v>
          </cell>
          <cell r="DF579">
            <v>-528.45802999997977</v>
          </cell>
          <cell r="DG579">
            <v>-867.27310800005216</v>
          </cell>
          <cell r="DH579">
            <v>-923.71270999999251</v>
          </cell>
          <cell r="DI579">
            <v>-366.68372299999464</v>
          </cell>
          <cell r="DJ579">
            <v>-824.16109299997333</v>
          </cell>
          <cell r="DK579">
            <v>-2003.5050879999762</v>
          </cell>
          <cell r="DL579">
            <v>-4446.7421930000419</v>
          </cell>
          <cell r="DM579">
            <v>-2301.0332760000601</v>
          </cell>
          <cell r="DN579">
            <v>-1220.8568649999797</v>
          </cell>
          <cell r="DO579">
            <v>-1585.9646290000528</v>
          </cell>
          <cell r="DP579">
            <v>-1066.3695640000515</v>
          </cell>
          <cell r="DQ579">
            <v>-250.47515199996997</v>
          </cell>
          <cell r="DR579">
            <v>-14574.5942830001</v>
          </cell>
          <cell r="DS579">
            <v>11.448206999979448</v>
          </cell>
          <cell r="DT579">
            <v>-421.34018199995626</v>
          </cell>
          <cell r="DU579">
            <v>-651.34668200003216</v>
          </cell>
          <cell r="DV579">
            <v>-179.82091300003231</v>
          </cell>
          <cell r="DW579">
            <v>-555.1618390000076</v>
          </cell>
          <cell r="DX579">
            <v>-2610.5029120000545</v>
          </cell>
          <cell r="DY579">
            <v>-3542.1131780000287</v>
          </cell>
          <cell r="DZ579">
            <v>-2635.6273880000226</v>
          </cell>
          <cell r="EA579">
            <v>-1125.974326000025</v>
          </cell>
          <cell r="EB579">
            <v>-1542.2059750000481</v>
          </cell>
          <cell r="EC579">
            <v>-964.05398200004129</v>
          </cell>
          <cell r="ED579">
            <v>-357.89511300000595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-232.83818199997768</v>
          </cell>
          <cell r="R580">
            <v>-16616.814930999652</v>
          </cell>
          <cell r="S580">
            <v>-472.02612599998247</v>
          </cell>
          <cell r="T580">
            <v>-460.06083299999591</v>
          </cell>
          <cell r="U580">
            <v>-362.01264700002503</v>
          </cell>
          <cell r="V580">
            <v>-308.81286000000546</v>
          </cell>
          <cell r="W580">
            <v>-261.91836799998418</v>
          </cell>
          <cell r="X580">
            <v>-1793.9648700000253</v>
          </cell>
          <cell r="Y580">
            <v>-4632.986166000017</v>
          </cell>
          <cell r="Z580">
            <v>-4337.0593460000237</v>
          </cell>
          <cell r="AA580">
            <v>-2036.9649039999931</v>
          </cell>
          <cell r="AB580">
            <v>-1375.4010129999951</v>
          </cell>
          <cell r="AC580">
            <v>-243.06626300001517</v>
          </cell>
          <cell r="AD580">
            <v>-332.54153499996755</v>
          </cell>
          <cell r="AE580">
            <v>-3304.028369999025</v>
          </cell>
          <cell r="AF580">
            <v>-32.120393999997759</v>
          </cell>
          <cell r="AG580">
            <v>67.483484000025783</v>
          </cell>
          <cell r="AH580">
            <v>3.2217919999966398</v>
          </cell>
          <cell r="AI580">
            <v>49.975489000033122</v>
          </cell>
          <cell r="AJ580">
            <v>4.4348480000335258</v>
          </cell>
          <cell r="AK580">
            <v>-484.49051400000462</v>
          </cell>
          <cell r="AL580">
            <v>-1594.0142369999667</v>
          </cell>
          <cell r="AM580">
            <v>-698.58185499999672</v>
          </cell>
          <cell r="AN580">
            <v>-510.51797600000282</v>
          </cell>
          <cell r="AO580">
            <v>-307.79644000000553</v>
          </cell>
          <cell r="AP580">
            <v>69.35436800000025</v>
          </cell>
          <cell r="AQ580">
            <v>129.02306500001578</v>
          </cell>
          <cell r="AR580">
            <v>-3613.2095579998568</v>
          </cell>
          <cell r="AS580">
            <v>41.090017000009539</v>
          </cell>
          <cell r="AT580">
            <v>-64.96319300000323</v>
          </cell>
          <cell r="AU580">
            <v>45.822131000022637</v>
          </cell>
          <cell r="AV580">
            <v>-10.42143199997372</v>
          </cell>
          <cell r="AW580">
            <v>-58.898592000012286</v>
          </cell>
          <cell r="AX580">
            <v>-262.197462000011</v>
          </cell>
          <cell r="AY580">
            <v>-1340.6864519999945</v>
          </cell>
          <cell r="AZ580">
            <v>-1286.506733999995</v>
          </cell>
          <cell r="BA580">
            <v>-510.99535900005139</v>
          </cell>
          <cell r="BB580">
            <v>-153.22493299999041</v>
          </cell>
          <cell r="BC580">
            <v>-98.184277000022121</v>
          </cell>
          <cell r="BD580">
            <v>85.956728000019211</v>
          </cell>
          <cell r="BE580">
            <v>-4205.2663530004211</v>
          </cell>
          <cell r="BF580">
            <v>-91.501405999995768</v>
          </cell>
          <cell r="BG580">
            <v>-26.248480000009295</v>
          </cell>
          <cell r="BH580">
            <v>-40.246882999985246</v>
          </cell>
          <cell r="BI580">
            <v>-86.627624000015203</v>
          </cell>
          <cell r="BJ580">
            <v>-87.258559999987483</v>
          </cell>
          <cell r="BK580">
            <v>-295.61547400002019</v>
          </cell>
          <cell r="BL580">
            <v>-1448.3673990000389</v>
          </cell>
          <cell r="BM580">
            <v>-1157.8121890000184</v>
          </cell>
          <cell r="BN580">
            <v>-415.53027300001122</v>
          </cell>
          <cell r="BO580">
            <v>-436.54631400000653</v>
          </cell>
          <cell r="BP580">
            <v>-75.931631999992533</v>
          </cell>
          <cell r="BQ580">
            <v>-43.580119000020204</v>
          </cell>
          <cell r="BR580">
            <v>-5576.9013150003739</v>
          </cell>
          <cell r="BS580">
            <v>8.1553609999828041</v>
          </cell>
          <cell r="BT580">
            <v>-155.78877600003034</v>
          </cell>
          <cell r="BU580">
            <v>12.216259000007994</v>
          </cell>
          <cell r="BV580">
            <v>-265.43658000003779</v>
          </cell>
          <cell r="BW580">
            <v>-196.84479199998896</v>
          </cell>
          <cell r="BX580">
            <v>-663.0523379999795</v>
          </cell>
          <cell r="BY580">
            <v>-1944.9630810000235</v>
          </cell>
          <cell r="BZ580">
            <v>-1107.7068550000549</v>
          </cell>
          <cell r="CA580">
            <v>-470.65120699998806</v>
          </cell>
          <cell r="CB580">
            <v>-399.24973399998271</v>
          </cell>
          <cell r="CC580">
            <v>-141.67071000000578</v>
          </cell>
          <cell r="CD580">
            <v>-251.90886199998204</v>
          </cell>
          <cell r="CE580">
            <v>-13703.457446999848</v>
          </cell>
          <cell r="CF580">
            <v>-533.56691399996635</v>
          </cell>
          <cell r="CG580">
            <v>-511.8697000000393</v>
          </cell>
          <cell r="CH580">
            <v>-296.16954899998382</v>
          </cell>
          <cell r="CI580">
            <v>-275.27074399997946</v>
          </cell>
          <cell r="CJ580">
            <v>7.2217099999834318</v>
          </cell>
          <cell r="CK580">
            <v>-1778.499232000031</v>
          </cell>
          <cell r="CL580">
            <v>-3994.7833920000121</v>
          </cell>
          <cell r="CM580">
            <v>-3514.3368329999503</v>
          </cell>
          <cell r="CN580">
            <v>-847.5659399999422</v>
          </cell>
          <cell r="CO580">
            <v>-1202.6013360000215</v>
          </cell>
          <cell r="CP580">
            <v>-482.20449100004043</v>
          </cell>
          <cell r="CQ580">
            <v>-273.81102599995211</v>
          </cell>
          <cell r="CR580">
            <v>-8409.3343269997276</v>
          </cell>
          <cell r="CS580">
            <v>-459.57894100001431</v>
          </cell>
          <cell r="CT580">
            <v>-315.90817299997434</v>
          </cell>
          <cell r="CU580">
            <v>-195.02423499998986</v>
          </cell>
          <cell r="CV580">
            <v>-55.326823000010336</v>
          </cell>
          <cell r="CW580">
            <v>-115.88040399999591</v>
          </cell>
          <cell r="CX580">
            <v>-958.31951799997478</v>
          </cell>
          <cell r="CY580">
            <v>-2823.2574119999772</v>
          </cell>
          <cell r="CZ580">
            <v>-2326.7021819999791</v>
          </cell>
          <cell r="DA580">
            <v>-615.71320700002252</v>
          </cell>
          <cell r="DB580">
            <v>-314.49112399999285</v>
          </cell>
          <cell r="DC580">
            <v>-54.152819999988424</v>
          </cell>
          <cell r="DD580">
            <v>-174.97948799998267</v>
          </cell>
          <cell r="DE580">
            <v>-5100.1404070006683</v>
          </cell>
          <cell r="DF580">
            <v>-339.62954100000206</v>
          </cell>
          <cell r="DG580">
            <v>-111.788950999995</v>
          </cell>
          <cell r="DH580">
            <v>70.24700999999186</v>
          </cell>
          <cell r="DI580">
            <v>-157.26079000000027</v>
          </cell>
          <cell r="DJ580">
            <v>-14.640814999991562</v>
          </cell>
          <cell r="DK580">
            <v>-413.31449199997587</v>
          </cell>
          <cell r="DL580">
            <v>-1852.3688609999954</v>
          </cell>
          <cell r="DM580">
            <v>-1622.3162110000267</v>
          </cell>
          <cell r="DN580">
            <v>-340.32707500000834</v>
          </cell>
          <cell r="DO580">
            <v>-144.72607599999174</v>
          </cell>
          <cell r="DP580">
            <v>127.2272889999731</v>
          </cell>
          <cell r="DQ580">
            <v>-301.24189399997704</v>
          </cell>
          <cell r="DR580">
            <v>-4669.7783119995147</v>
          </cell>
          <cell r="DS580">
            <v>-174.08268300001509</v>
          </cell>
          <cell r="DT580">
            <v>-62.385624999995343</v>
          </cell>
          <cell r="DU580">
            <v>22.745724999986123</v>
          </cell>
          <cell r="DV580">
            <v>-61.389709000010043</v>
          </cell>
          <cell r="DW580">
            <v>-148.16800000000512</v>
          </cell>
          <cell r="DX580">
            <v>-606.50827300001401</v>
          </cell>
          <cell r="DY580">
            <v>-1501.0252910000272</v>
          </cell>
          <cell r="DZ580">
            <v>-1626.3122640000074</v>
          </cell>
          <cell r="EA580">
            <v>-286.6872180000064</v>
          </cell>
          <cell r="EB580">
            <v>-241.1972320000059</v>
          </cell>
          <cell r="EC580">
            <v>141.62769500003196</v>
          </cell>
          <cell r="ED580">
            <v>-126.39543700002832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-851.52210800000466</v>
          </cell>
          <cell r="R581">
            <v>-15272.961705999449</v>
          </cell>
          <cell r="S581">
            <v>-445.70031299995026</v>
          </cell>
          <cell r="T581">
            <v>-661.33689200000663</v>
          </cell>
          <cell r="U581">
            <v>-345.97818299999926</v>
          </cell>
          <cell r="V581">
            <v>-259.06737299999804</v>
          </cell>
          <cell r="W581">
            <v>-463.49547700000403</v>
          </cell>
          <cell r="X581">
            <v>-1855.5626250000059</v>
          </cell>
          <cell r="Y581">
            <v>-3620.2661399999924</v>
          </cell>
          <cell r="Z581">
            <v>-3603.0016639999812</v>
          </cell>
          <cell r="AA581">
            <v>-2102.4338719999942</v>
          </cell>
          <cell r="AB581">
            <v>-843.795729999998</v>
          </cell>
          <cell r="AC581">
            <v>-439.30515599998762</v>
          </cell>
          <cell r="AD581">
            <v>-633.01828099999693</v>
          </cell>
          <cell r="AE581">
            <v>-4346.7857160000131</v>
          </cell>
          <cell r="AF581">
            <v>-93.744416000001365</v>
          </cell>
          <cell r="AG581">
            <v>-117.26372699999774</v>
          </cell>
          <cell r="AH581">
            <v>8.0954420000052778</v>
          </cell>
          <cell r="AI581">
            <v>-76.365353000001051</v>
          </cell>
          <cell r="AJ581">
            <v>-115.48477699999785</v>
          </cell>
          <cell r="AK581">
            <v>-479.26087600000028</v>
          </cell>
          <cell r="AL581">
            <v>-1125.6436100000137</v>
          </cell>
          <cell r="AM581">
            <v>-1012.1989939999912</v>
          </cell>
          <cell r="AN581">
            <v>-901.78061800000432</v>
          </cell>
          <cell r="AO581">
            <v>-297.99285599999712</v>
          </cell>
          <cell r="AP581">
            <v>48.023841999995057</v>
          </cell>
          <cell r="AQ581">
            <v>-183.16977300000144</v>
          </cell>
          <cell r="AR581">
            <v>-4334.5916680000955</v>
          </cell>
          <cell r="AS581">
            <v>-65.764666000002762</v>
          </cell>
          <cell r="AT581">
            <v>-93.541702999995323</v>
          </cell>
          <cell r="AU581">
            <v>-35.142799000008381</v>
          </cell>
          <cell r="AV581">
            <v>-76.939517999999225</v>
          </cell>
          <cell r="AW581">
            <v>-348.2664089999962</v>
          </cell>
          <cell r="AX581">
            <v>-494.80989200000477</v>
          </cell>
          <cell r="AY581">
            <v>-1502.8381690000242</v>
          </cell>
          <cell r="AZ581">
            <v>-1098.4686570000049</v>
          </cell>
          <cell r="BA581">
            <v>-401.35626600000251</v>
          </cell>
          <cell r="BB581">
            <v>-150.89607499998965</v>
          </cell>
          <cell r="BC581">
            <v>109.88839300000109</v>
          </cell>
          <cell r="BD581">
            <v>-176.45590700001048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-486.0115400000941</v>
          </cell>
          <cell r="S582">
            <v>0</v>
          </cell>
          <cell r="T582">
            <v>-53.612800000002608</v>
          </cell>
          <cell r="U582">
            <v>-18.797959999996237</v>
          </cell>
          <cell r="V582">
            <v>-142.82619999999588</v>
          </cell>
          <cell r="W582">
            <v>-144.53554000001168</v>
          </cell>
          <cell r="X582">
            <v>-64.104980000003707</v>
          </cell>
          <cell r="Y582">
            <v>0</v>
          </cell>
          <cell r="Z582">
            <v>0</v>
          </cell>
          <cell r="AA582">
            <v>0</v>
          </cell>
          <cell r="AB582">
            <v>-38.222269999998389</v>
          </cell>
          <cell r="AC582">
            <v>-23.911789999983739</v>
          </cell>
          <cell r="AD582">
            <v>0</v>
          </cell>
          <cell r="AE582">
            <v>-3615.3094349999446</v>
          </cell>
          <cell r="AF582">
            <v>-352.65575500001432</v>
          </cell>
          <cell r="AG582">
            <v>-323.16428400001314</v>
          </cell>
          <cell r="AH582">
            <v>-102.74022999999579</v>
          </cell>
          <cell r="AI582">
            <v>-167.26508999998623</v>
          </cell>
          <cell r="AJ582">
            <v>-1228.9087819999841</v>
          </cell>
          <cell r="AK582">
            <v>-344.95796000002883</v>
          </cell>
          <cell r="AL582">
            <v>-179.16130999999586</v>
          </cell>
          <cell r="AM582">
            <v>-145.35252000001492</v>
          </cell>
          <cell r="AN582">
            <v>-342.5179599999974</v>
          </cell>
          <cell r="AO582">
            <v>-162.04628000000957</v>
          </cell>
          <cell r="AP582">
            <v>-202.32604400001583</v>
          </cell>
          <cell r="AQ582">
            <v>-64.213219999990542</v>
          </cell>
          <cell r="AR582">
            <v>-3461.1620420000982</v>
          </cell>
          <cell r="AS582">
            <v>-613.61981999999261</v>
          </cell>
          <cell r="AT582">
            <v>-360.01776000000245</v>
          </cell>
          <cell r="AU582">
            <v>-42.486360000009881</v>
          </cell>
          <cell r="AV582">
            <v>-388.9193360000063</v>
          </cell>
          <cell r="AW582">
            <v>-695.7866459999932</v>
          </cell>
          <cell r="AX582">
            <v>-777.52955000000657</v>
          </cell>
          <cell r="AY582">
            <v>-12.505519999976968</v>
          </cell>
          <cell r="AZ582">
            <v>-58.521343999978853</v>
          </cell>
          <cell r="BA582">
            <v>-266.05624999999418</v>
          </cell>
          <cell r="BB582">
            <v>-77.666920000017853</v>
          </cell>
          <cell r="BC582">
            <v>-130.43421999999555</v>
          </cell>
          <cell r="BD582">
            <v>-37.618315999992774</v>
          </cell>
          <cell r="BE582">
            <v>-2808.5155189996585</v>
          </cell>
          <cell r="BF582">
            <v>-315.79406499999459</v>
          </cell>
          <cell r="BG582">
            <v>-229.71671600000991</v>
          </cell>
          <cell r="BH582">
            <v>-54.308050000006915</v>
          </cell>
          <cell r="BI582">
            <v>-144.49012600000424</v>
          </cell>
          <cell r="BJ582">
            <v>-798.14401399999042</v>
          </cell>
          <cell r="BK582">
            <v>-437.64193399998476</v>
          </cell>
          <cell r="BL582">
            <v>-69.55527000001166</v>
          </cell>
          <cell r="BM582">
            <v>-79.980600000009872</v>
          </cell>
          <cell r="BN582">
            <v>-321.16896400001133</v>
          </cell>
          <cell r="BO582">
            <v>-55.488920000003418</v>
          </cell>
          <cell r="BP582">
            <v>-276.3819599999988</v>
          </cell>
          <cell r="BQ582">
            <v>-25.844899999996414</v>
          </cell>
          <cell r="BR582">
            <v>-3343.2056260004174</v>
          </cell>
          <cell r="BS582">
            <v>-223.67923399998108</v>
          </cell>
          <cell r="BT582">
            <v>-228.26901000000362</v>
          </cell>
          <cell r="BU582">
            <v>-126.66434099999606</v>
          </cell>
          <cell r="BV582">
            <v>-32.92337000000407</v>
          </cell>
          <cell r="BW582">
            <v>-1272.0568839999905</v>
          </cell>
          <cell r="BX582">
            <v>-447.3023600000015</v>
          </cell>
          <cell r="BY582">
            <v>-150.86317600001348</v>
          </cell>
          <cell r="BZ582">
            <v>-74.988154999999097</v>
          </cell>
          <cell r="CA582">
            <v>-401.64016600002651</v>
          </cell>
          <cell r="CB582">
            <v>-187.37493999997969</v>
          </cell>
          <cell r="CC582">
            <v>-175.29845999999088</v>
          </cell>
          <cell r="CD582">
            <v>-22.145530000008876</v>
          </cell>
          <cell r="CE582">
            <v>-3676.2834479999729</v>
          </cell>
          <cell r="CF582">
            <v>-162.99446999997599</v>
          </cell>
          <cell r="CG582">
            <v>-369.39846599999873</v>
          </cell>
          <cell r="CH582">
            <v>-94.600289999987581</v>
          </cell>
          <cell r="CI582">
            <v>-80.773809999998775</v>
          </cell>
          <cell r="CJ582">
            <v>-850.38881499998388</v>
          </cell>
          <cell r="CK582">
            <v>-646.93647500002407</v>
          </cell>
          <cell r="CL582">
            <v>-182.37697000001208</v>
          </cell>
          <cell r="CM582">
            <v>-92.069130000018049</v>
          </cell>
          <cell r="CN582">
            <v>-334.39123000000836</v>
          </cell>
          <cell r="CO582">
            <v>-186.46570000000065</v>
          </cell>
          <cell r="CP582">
            <v>-393.23638600000413</v>
          </cell>
          <cell r="CQ582">
            <v>-282.6517060000042</v>
          </cell>
          <cell r="CR582">
            <v>-3085.3043539996725</v>
          </cell>
          <cell r="CS582">
            <v>-336.72856200000388</v>
          </cell>
          <cell r="CT582">
            <v>-67.499009999999544</v>
          </cell>
          <cell r="CU582">
            <v>-221.96611999999732</v>
          </cell>
          <cell r="CV582">
            <v>-170.24544600000081</v>
          </cell>
          <cell r="CW582">
            <v>-588.65254999999888</v>
          </cell>
          <cell r="CX582">
            <v>-552.30558999997447</v>
          </cell>
          <cell r="CY582">
            <v>-255.50164000000223</v>
          </cell>
          <cell r="CZ582">
            <v>-162.05581999997958</v>
          </cell>
          <cell r="DA582">
            <v>-335.51144599998952</v>
          </cell>
          <cell r="DB582">
            <v>-131.6079299999983</v>
          </cell>
          <cell r="DC582">
            <v>-168.88342999998713</v>
          </cell>
          <cell r="DD582">
            <v>-94.346809999988182</v>
          </cell>
          <cell r="DE582">
            <v>-3107.9426490000915</v>
          </cell>
          <cell r="DF582">
            <v>-409.49246499998844</v>
          </cell>
          <cell r="DG582">
            <v>104.84582599998976</v>
          </cell>
          <cell r="DH582">
            <v>-115.60888400000113</v>
          </cell>
          <cell r="DI582">
            <v>-206.17078000000038</v>
          </cell>
          <cell r="DJ582">
            <v>-806.04717999999411</v>
          </cell>
          <cell r="DK582">
            <v>-667.20790999999736</v>
          </cell>
          <cell r="DL582">
            <v>-201.7265400000033</v>
          </cell>
          <cell r="DM582">
            <v>-202.80986000000848</v>
          </cell>
          <cell r="DN582">
            <v>-183.86198499999591</v>
          </cell>
          <cell r="DO582">
            <v>-369.6564200000139</v>
          </cell>
          <cell r="DP582">
            <v>-42.557001000008313</v>
          </cell>
          <cell r="DQ582">
            <v>-7.6494499999971595</v>
          </cell>
          <cell r="DR582">
            <v>-3572.1581990001723</v>
          </cell>
          <cell r="DS582">
            <v>-606.79563599999528</v>
          </cell>
          <cell r="DT582">
            <v>-121.1406399999978</v>
          </cell>
          <cell r="DU582">
            <v>-136.68815000000177</v>
          </cell>
          <cell r="DV582">
            <v>-10.124874000001</v>
          </cell>
          <cell r="DW582">
            <v>-808.97033400001237</v>
          </cell>
          <cell r="DX582">
            <v>-783.55705000000307</v>
          </cell>
          <cell r="DY582">
            <v>-35.178993999987142</v>
          </cell>
          <cell r="DZ582">
            <v>-296.53362999999081</v>
          </cell>
          <cell r="EA582">
            <v>-390.12519399999292</v>
          </cell>
          <cell r="EB582">
            <v>-373.80122100000153</v>
          </cell>
          <cell r="EC582">
            <v>106.27100400000927</v>
          </cell>
          <cell r="ED582">
            <v>-115.51347999999416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5">
          <cell r="A585" t="str">
            <v>Total Coal Generation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-4599.3159629995935</v>
          </cell>
          <cell r="R585">
            <v>-106906.64109800011</v>
          </cell>
          <cell r="S585">
            <v>-5894.8014429998584</v>
          </cell>
          <cell r="T585">
            <v>-7919.3872969998047</v>
          </cell>
          <cell r="U585">
            <v>-9076.9814809998497</v>
          </cell>
          <cell r="V585">
            <v>-7238.8219829997979</v>
          </cell>
          <cell r="W585">
            <v>-8499.9883619998582</v>
          </cell>
          <cell r="X585">
            <v>-15112.110870000441</v>
          </cell>
          <cell r="Y585">
            <v>-11883.330702000763</v>
          </cell>
          <cell r="Z585">
            <v>-11311.847616999876</v>
          </cell>
          <cell r="AA585">
            <v>-11081.978423000313</v>
          </cell>
          <cell r="AB585">
            <v>-7998.833385000471</v>
          </cell>
          <cell r="AC585">
            <v>-6461.012256000191</v>
          </cell>
          <cell r="AD585">
            <v>-4427.5472789998166</v>
          </cell>
          <cell r="AE585">
            <v>-57855.68546500057</v>
          </cell>
          <cell r="AF585">
            <v>-2159.5412079994567</v>
          </cell>
          <cell r="AG585">
            <v>-2555.8472489998676</v>
          </cell>
          <cell r="AH585">
            <v>-3207.232669999823</v>
          </cell>
          <cell r="AI585">
            <v>-2324.291090000188</v>
          </cell>
          <cell r="AJ585">
            <v>-4480.3173819999211</v>
          </cell>
          <cell r="AK585">
            <v>-7399.558841999853</v>
          </cell>
          <cell r="AL585">
            <v>-10561.011074999813</v>
          </cell>
          <cell r="AM585">
            <v>-8212.267190000508</v>
          </cell>
          <cell r="AN585">
            <v>-7213.3968999998178</v>
          </cell>
          <cell r="AO585">
            <v>-5110.4443320003338</v>
          </cell>
          <cell r="AP585">
            <v>-2916.9762720002327</v>
          </cell>
          <cell r="AQ585">
            <v>-1714.8012550000567</v>
          </cell>
          <cell r="AR585">
            <v>-60157.749880000949</v>
          </cell>
          <cell r="AS585">
            <v>-2186.7718380000442</v>
          </cell>
          <cell r="AT585">
            <v>-2606.3913929997943</v>
          </cell>
          <cell r="AU585">
            <v>-3056.398317999905</v>
          </cell>
          <cell r="AV585">
            <v>-2979.5180710002314</v>
          </cell>
          <cell r="AW585">
            <v>-5352.3875139998272</v>
          </cell>
          <cell r="AX585">
            <v>-9429.6423540001269</v>
          </cell>
          <cell r="AY585">
            <v>-9145.9991379999556</v>
          </cell>
          <cell r="AZ585">
            <v>-9408.1753299999982</v>
          </cell>
          <cell r="BA585">
            <v>-6922.6848790002987</v>
          </cell>
          <cell r="BB585">
            <v>-4406.8809809999075</v>
          </cell>
          <cell r="BC585">
            <v>-2933.4902639999054</v>
          </cell>
          <cell r="BD585">
            <v>-1729.4098000000231</v>
          </cell>
          <cell r="BE585">
            <v>-58514.709529992193</v>
          </cell>
          <cell r="BF585">
            <v>-2039.5313749997877</v>
          </cell>
          <cell r="BG585">
            <v>-2263.1909240002278</v>
          </cell>
          <cell r="BH585">
            <v>-3045.1562449997291</v>
          </cell>
          <cell r="BI585">
            <v>-4091.6699150002096</v>
          </cell>
          <cell r="BJ585">
            <v>-4199.0123409999069</v>
          </cell>
          <cell r="BK585">
            <v>-8546.1475929999724</v>
          </cell>
          <cell r="BL585">
            <v>-9390.4531449996866</v>
          </cell>
          <cell r="BM585">
            <v>-8933.1239870004356</v>
          </cell>
          <cell r="BN585">
            <v>-7112.7013330000918</v>
          </cell>
          <cell r="BO585">
            <v>-4466.3152769999579</v>
          </cell>
          <cell r="BP585">
            <v>-2874.7482439999003</v>
          </cell>
          <cell r="BQ585">
            <v>-1552.6591509999707</v>
          </cell>
          <cell r="BR585">
            <v>-62825.36024300009</v>
          </cell>
          <cell r="BS585">
            <v>-2680.4245339999907</v>
          </cell>
          <cell r="BT585">
            <v>-2717.2240510003176</v>
          </cell>
          <cell r="BU585">
            <v>-3397.9199739999603</v>
          </cell>
          <cell r="BV585">
            <v>-4251.6185539998114</v>
          </cell>
          <cell r="BW585">
            <v>-7115.8878189998213</v>
          </cell>
          <cell r="BX585">
            <v>-9011.6179319999646</v>
          </cell>
          <cell r="BY585">
            <v>-8793.5665740007535</v>
          </cell>
          <cell r="BZ585">
            <v>-8518.6069469996728</v>
          </cell>
          <cell r="CA585">
            <v>-6833.518438000232</v>
          </cell>
          <cell r="CB585">
            <v>-5107.659329000162</v>
          </cell>
          <cell r="CC585">
            <v>-2963.4960180001799</v>
          </cell>
          <cell r="CD585">
            <v>-1433.8200729999226</v>
          </cell>
          <cell r="CE585">
            <v>-62223.339424002916</v>
          </cell>
          <cell r="CF585">
            <v>-3232.0243489998393</v>
          </cell>
          <cell r="CG585">
            <v>-3008.7456380000804</v>
          </cell>
          <cell r="CH585">
            <v>-3048.5059199996758</v>
          </cell>
          <cell r="CI585">
            <v>-3437.2443040001672</v>
          </cell>
          <cell r="CJ585">
            <v>-8663.9251379999332</v>
          </cell>
          <cell r="CK585">
            <v>-8823.3080140003003</v>
          </cell>
          <cell r="CL585">
            <v>-8290.0948199999984</v>
          </cell>
          <cell r="CM585">
            <v>-7210.3214359998237</v>
          </cell>
          <cell r="CN585">
            <v>-7037.8971039999742</v>
          </cell>
          <cell r="CO585">
            <v>-3981.2046770001762</v>
          </cell>
          <cell r="CP585">
            <v>-3468.2489480001386</v>
          </cell>
          <cell r="CQ585">
            <v>-2021.8190760000143</v>
          </cell>
          <cell r="CR585">
            <v>-57641.261160008609</v>
          </cell>
          <cell r="CS585">
            <v>-3245.4030130000319</v>
          </cell>
          <cell r="CT585">
            <v>-3025.2566959997639</v>
          </cell>
          <cell r="CU585">
            <v>-3130.3017039999831</v>
          </cell>
          <cell r="CV585">
            <v>-3514.9216370000504</v>
          </cell>
          <cell r="CW585">
            <v>-8731.4733229998965</v>
          </cell>
          <cell r="CX585">
            <v>-9243.7969020002056</v>
          </cell>
          <cell r="CY585">
            <v>-6693.3643940000329</v>
          </cell>
          <cell r="CZ585">
            <v>-6681.3961570002139</v>
          </cell>
          <cell r="DA585">
            <v>-5385.9918589999434</v>
          </cell>
          <cell r="DB585">
            <v>-3434.2739340001717</v>
          </cell>
          <cell r="DC585">
            <v>-2642.7266470000613</v>
          </cell>
          <cell r="DD585">
            <v>-1912.3548939998727</v>
          </cell>
          <cell r="DE585">
            <v>-46753.492846997455</v>
          </cell>
          <cell r="DF585">
            <v>-2111.0283720002044</v>
          </cell>
          <cell r="DG585">
            <v>-1633.8600769999903</v>
          </cell>
          <cell r="DH585">
            <v>-1949.8483069998911</v>
          </cell>
          <cell r="DI585">
            <v>-1720.0160650000907</v>
          </cell>
          <cell r="DJ585">
            <v>-3064.667250999948</v>
          </cell>
          <cell r="DK585">
            <v>-6854.9426690000109</v>
          </cell>
          <cell r="DL585">
            <v>-9567.6009099998046</v>
          </cell>
          <cell r="DM585">
            <v>-6838.7965519998688</v>
          </cell>
          <cell r="DN585">
            <v>-5046.418171999976</v>
          </cell>
          <cell r="DO585">
            <v>-4119.5245850000065</v>
          </cell>
          <cell r="DP585">
            <v>-2625.6570980001707</v>
          </cell>
          <cell r="DQ585">
            <v>-1221.1327890001703</v>
          </cell>
          <cell r="DR585">
            <v>-42423.072717998177</v>
          </cell>
          <cell r="DS585">
            <v>-1298.4398479999509</v>
          </cell>
          <cell r="DT585">
            <v>-1747.0272460002452</v>
          </cell>
          <cell r="DU585">
            <v>-2025.431690000114</v>
          </cell>
          <cell r="DV585">
            <v>-1643.8704660000512</v>
          </cell>
          <cell r="DW585">
            <v>-2012.6104580000974</v>
          </cell>
          <cell r="DX585">
            <v>-7574.8068760000169</v>
          </cell>
          <cell r="DY585">
            <v>-6849.8903729999438</v>
          </cell>
          <cell r="DZ585">
            <v>-7062.4411599999294</v>
          </cell>
          <cell r="EA585">
            <v>-5507.7565380001906</v>
          </cell>
          <cell r="EB585">
            <v>-3634.6733900001273</v>
          </cell>
          <cell r="EC585">
            <v>-1959.4884510000702</v>
          </cell>
          <cell r="ED585">
            <v>-1106.6362220002338</v>
          </cell>
        </row>
        <row r="587">
          <cell r="A587" t="str">
            <v>Gas Generation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-4040.3542599994689</v>
          </cell>
          <cell r="S588">
            <v>0</v>
          </cell>
          <cell r="T588">
            <v>-1.5523600000014994</v>
          </cell>
          <cell r="U588">
            <v>-69.748239999986254</v>
          </cell>
          <cell r="V588">
            <v>-726.40512999999919</v>
          </cell>
          <cell r="W588">
            <v>-20.46809999999823</v>
          </cell>
          <cell r="X588">
            <v>-436.64996999999858</v>
          </cell>
          <cell r="Y588">
            <v>-169.42682999998215</v>
          </cell>
          <cell r="Z588">
            <v>-258.51105000003008</v>
          </cell>
          <cell r="AA588">
            <v>-1479.8632999999681</v>
          </cell>
          <cell r="AB588">
            <v>-850.2983499999973</v>
          </cell>
          <cell r="AC588">
            <v>-27.430930000002263</v>
          </cell>
          <cell r="AD588">
            <v>0</v>
          </cell>
          <cell r="AE588">
            <v>-1251.1588199995458</v>
          </cell>
          <cell r="AF588">
            <v>59.197829999990063</v>
          </cell>
          <cell r="AG588">
            <v>-40.441670000000158</v>
          </cell>
          <cell r="AH588">
            <v>-31.795169999997597</v>
          </cell>
          <cell r="AI588">
            <v>-7.738260000012815</v>
          </cell>
          <cell r="AJ588">
            <v>-33.71868999999424</v>
          </cell>
          <cell r="AK588">
            <v>-155.35805999999866</v>
          </cell>
          <cell r="AL588">
            <v>-199.62646999998833</v>
          </cell>
          <cell r="AM588">
            <v>-338.46351999999024</v>
          </cell>
          <cell r="AN588">
            <v>-328.04188000003342</v>
          </cell>
          <cell r="AO588">
            <v>-211.77116999999271</v>
          </cell>
          <cell r="AP588">
            <v>-20.225090000021737</v>
          </cell>
          <cell r="AQ588">
            <v>56.823330000013812</v>
          </cell>
          <cell r="AR588">
            <v>-3010.0417100004852</v>
          </cell>
          <cell r="AS588">
            <v>22.906810000014957</v>
          </cell>
          <cell r="AT588">
            <v>5.1923600000154693</v>
          </cell>
          <cell r="AU588">
            <v>-45.566600000020117</v>
          </cell>
          <cell r="AV588">
            <v>-150.73993999999948</v>
          </cell>
          <cell r="AW588">
            <v>10.082190000000992</v>
          </cell>
          <cell r="AX588">
            <v>-207.05929000000469</v>
          </cell>
          <cell r="AY588">
            <v>-1215.1096299999917</v>
          </cell>
          <cell r="AZ588">
            <v>-1212.0988199999556</v>
          </cell>
          <cell r="BA588">
            <v>-234.21041999995941</v>
          </cell>
          <cell r="BB588">
            <v>-22.990660000010394</v>
          </cell>
          <cell r="BC588">
            <v>2.3105999999970663</v>
          </cell>
          <cell r="BD588">
            <v>37.241689999995288</v>
          </cell>
          <cell r="BE588">
            <v>-2061.5853599994443</v>
          </cell>
          <cell r="BF588">
            <v>-2.4410900000075344</v>
          </cell>
          <cell r="BG588">
            <v>22.140740000002552</v>
          </cell>
          <cell r="BH588">
            <v>-31.181670000019949</v>
          </cell>
          <cell r="BI588">
            <v>-15.369109999999637</v>
          </cell>
          <cell r="BJ588">
            <v>-15.959419999999227</v>
          </cell>
          <cell r="BK588">
            <v>-173.56239999999525</v>
          </cell>
          <cell r="BL588">
            <v>-524.80502999998862</v>
          </cell>
          <cell r="BM588">
            <v>-883.64280999999028</v>
          </cell>
          <cell r="BN588">
            <v>-330.96337000001222</v>
          </cell>
          <cell r="BO588">
            <v>-23.504160000011325</v>
          </cell>
          <cell r="BP588">
            <v>-73.978570000006584</v>
          </cell>
          <cell r="BQ588">
            <v>-8.3184699999983422</v>
          </cell>
          <cell r="BR588">
            <v>-2038.7620099997148</v>
          </cell>
          <cell r="BS588">
            <v>19.128259999997681</v>
          </cell>
          <cell r="BT588">
            <v>-20.992150000005495</v>
          </cell>
          <cell r="BU588">
            <v>-32.985280000022613</v>
          </cell>
          <cell r="BV588">
            <v>-164.0958700000192</v>
          </cell>
          <cell r="BW588">
            <v>0</v>
          </cell>
          <cell r="BX588">
            <v>-133.48870000001625</v>
          </cell>
          <cell r="BY588">
            <v>-263.86201000001165</v>
          </cell>
          <cell r="BZ588">
            <v>-1074.9197999999742</v>
          </cell>
          <cell r="CA588">
            <v>-150.3768900000141</v>
          </cell>
          <cell r="CB588">
            <v>-244.86746999999741</v>
          </cell>
          <cell r="CC588">
            <v>-44.245659999985946</v>
          </cell>
          <cell r="CD588">
            <v>71.943560000014259</v>
          </cell>
          <cell r="CE588">
            <v>-3435.2477000001818</v>
          </cell>
          <cell r="CF588">
            <v>83.419800000003306</v>
          </cell>
          <cell r="CG588">
            <v>-48.294710000016494</v>
          </cell>
          <cell r="CH588">
            <v>-79.529169999994338</v>
          </cell>
          <cell r="CI588">
            <v>-427.8728800000099</v>
          </cell>
          <cell r="CJ588">
            <v>-39.961269999999786</v>
          </cell>
          <cell r="CK588">
            <v>-787.04732000001241</v>
          </cell>
          <cell r="CL588">
            <v>-730.8671800000011</v>
          </cell>
          <cell r="CM588">
            <v>-809.46967999998014</v>
          </cell>
          <cell r="CN588">
            <v>-469.06201999995392</v>
          </cell>
          <cell r="CO588">
            <v>-105.38493000000017</v>
          </cell>
          <cell r="CP588">
            <v>101.54913999998826</v>
          </cell>
          <cell r="CQ588">
            <v>-122.72748000000138</v>
          </cell>
          <cell r="CR588">
            <v>-3271.5749100008979</v>
          </cell>
          <cell r="CS588">
            <v>123.70908000000054</v>
          </cell>
          <cell r="CT588">
            <v>-201.91892999998527</v>
          </cell>
          <cell r="CU588">
            <v>-98.232110000011744</v>
          </cell>
          <cell r="CV588">
            <v>-54.589380000019446</v>
          </cell>
          <cell r="CW588">
            <v>5.5560399999958463</v>
          </cell>
          <cell r="CX588">
            <v>-283.24165000001085</v>
          </cell>
          <cell r="CY588">
            <v>-612.78620999999112</v>
          </cell>
          <cell r="CZ588">
            <v>-840.89767999999458</v>
          </cell>
          <cell r="DA588">
            <v>-680.09672000003047</v>
          </cell>
          <cell r="DB588">
            <v>-163.8559500000265</v>
          </cell>
          <cell r="DC588">
            <v>-326.47802000000956</v>
          </cell>
          <cell r="DD588">
            <v>-138.74337999999989</v>
          </cell>
          <cell r="DE588">
            <v>-2541.8627199996263</v>
          </cell>
          <cell r="DF588">
            <v>-33.628149999974994</v>
          </cell>
          <cell r="DG588">
            <v>-63.218280000000959</v>
          </cell>
          <cell r="DH588">
            <v>20.236789999995381</v>
          </cell>
          <cell r="DI588">
            <v>-149.3568699999887</v>
          </cell>
          <cell r="DJ588">
            <v>0.65529999999853317</v>
          </cell>
          <cell r="DK588">
            <v>-345.8251900000032</v>
          </cell>
          <cell r="DL588">
            <v>-618.55938000002061</v>
          </cell>
          <cell r="DM588">
            <v>-937.91923999995925</v>
          </cell>
          <cell r="DN588">
            <v>-260.83153000002494</v>
          </cell>
          <cell r="DO588">
            <v>-106.65866000001552</v>
          </cell>
          <cell r="DP588">
            <v>36.218959999998333</v>
          </cell>
          <cell r="DQ588">
            <v>-82.976469999994151</v>
          </cell>
          <cell r="DR588">
            <v>-3544.13185999915</v>
          </cell>
          <cell r="DS588">
            <v>-35.507450000033714</v>
          </cell>
          <cell r="DT588">
            <v>101.3416000000143</v>
          </cell>
          <cell r="DU588">
            <v>-132.11501999999746</v>
          </cell>
          <cell r="DV588">
            <v>-252.3496799999848</v>
          </cell>
          <cell r="DW588">
            <v>-15.99934999999823</v>
          </cell>
          <cell r="DX588">
            <v>-611.3564099999785</v>
          </cell>
          <cell r="DY588">
            <v>-750.59393000000273</v>
          </cell>
          <cell r="DZ588">
            <v>-1054.0231199999689</v>
          </cell>
          <cell r="EA588">
            <v>-405.822210000013</v>
          </cell>
          <cell r="EB588">
            <v>-258.33491999999387</v>
          </cell>
          <cell r="EC588">
            <v>-205.19401000000653</v>
          </cell>
          <cell r="ED588">
            <v>75.822640000027604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-230.14562599995406</v>
          </cell>
          <cell r="R590">
            <v>-8441.3779759993777</v>
          </cell>
          <cell r="S590">
            <v>-242.00036999999429</v>
          </cell>
          <cell r="T590">
            <v>-466.94851000001654</v>
          </cell>
          <cell r="U590">
            <v>-273.66866999998456</v>
          </cell>
          <cell r="V590">
            <v>-428.73856399999931</v>
          </cell>
          <cell r="W590">
            <v>-699.69261200004257</v>
          </cell>
          <cell r="X590">
            <v>-228.36404399998719</v>
          </cell>
          <cell r="Y590">
            <v>-1541.0651000000071</v>
          </cell>
          <cell r="Z590">
            <v>-1461.5876839999692</v>
          </cell>
          <cell r="AA590">
            <v>-1614.4044330000179</v>
          </cell>
          <cell r="AB590">
            <v>-748.46603999997023</v>
          </cell>
          <cell r="AC590">
            <v>-364.89909000002081</v>
          </cell>
          <cell r="AD590">
            <v>-371.54285900003742</v>
          </cell>
          <cell r="AE590">
            <v>-2890.3067920003086</v>
          </cell>
          <cell r="AF590">
            <v>-17.870300000009593</v>
          </cell>
          <cell r="AG590">
            <v>-254.06790000002366</v>
          </cell>
          <cell r="AH590">
            <v>1.9693689999985509</v>
          </cell>
          <cell r="AI590">
            <v>-205.18844999998691</v>
          </cell>
          <cell r="AJ590">
            <v>-39.073579999996582</v>
          </cell>
          <cell r="AK590">
            <v>-656.11053999999422</v>
          </cell>
          <cell r="AL590">
            <v>-711.61015000002226</v>
          </cell>
          <cell r="AM590">
            <v>-1038.5279710000032</v>
          </cell>
          <cell r="AN590">
            <v>-104.73735899999156</v>
          </cell>
          <cell r="AO590">
            <v>93.854449000034947</v>
          </cell>
          <cell r="AP590">
            <v>41.073640000016894</v>
          </cell>
          <cell r="AQ590">
            <v>-1.799999998183921E-2</v>
          </cell>
          <cell r="AR590">
            <v>-2230.7713059997186</v>
          </cell>
          <cell r="AS590">
            <v>-27.869959999981802</v>
          </cell>
          <cell r="AT590">
            <v>-88.191269999981159</v>
          </cell>
          <cell r="AU590">
            <v>-18.807734000001801</v>
          </cell>
          <cell r="AV590">
            <v>-170.49710999999661</v>
          </cell>
          <cell r="AW590">
            <v>120.79722000000766</v>
          </cell>
          <cell r="AX590">
            <v>-104.30316999999923</v>
          </cell>
          <cell r="AY590">
            <v>-812.28076900000451</v>
          </cell>
          <cell r="AZ590">
            <v>-768.19581199999084</v>
          </cell>
          <cell r="BA590">
            <v>-249.39243600002374</v>
          </cell>
          <cell r="BB590">
            <v>-272.44049199999426</v>
          </cell>
          <cell r="BC590">
            <v>181.73491099997773</v>
          </cell>
          <cell r="BD590">
            <v>-21.324683999991976</v>
          </cell>
          <cell r="BE590">
            <v>-2188.2786309993826</v>
          </cell>
          <cell r="BF590">
            <v>32.65403000000515</v>
          </cell>
          <cell r="BG590">
            <v>-174.07158499999787</v>
          </cell>
          <cell r="BH590">
            <v>53.746220000000903</v>
          </cell>
          <cell r="BI590">
            <v>-74.53670000002603</v>
          </cell>
          <cell r="BJ590">
            <v>-151.5855299999821</v>
          </cell>
          <cell r="BK590">
            <v>-278.98538999998709</v>
          </cell>
          <cell r="BL590">
            <v>-1062.7220400000224</v>
          </cell>
          <cell r="BM590">
            <v>-198.79563800001051</v>
          </cell>
          <cell r="BN590">
            <v>-61.922939999989467</v>
          </cell>
          <cell r="BO590">
            <v>-169.11850300000515</v>
          </cell>
          <cell r="BP590">
            <v>-37.443155000015395</v>
          </cell>
          <cell r="BQ590">
            <v>-65.497399999992922</v>
          </cell>
          <cell r="BR590">
            <v>-2092.5122640002519</v>
          </cell>
          <cell r="BS590">
            <v>-11.497120000014547</v>
          </cell>
          <cell r="BT590">
            <v>-29.29015299997991</v>
          </cell>
          <cell r="BU590">
            <v>58.849577999993926</v>
          </cell>
          <cell r="BV590">
            <v>-6.0827180000196677</v>
          </cell>
          <cell r="BW590">
            <v>-45.221590000001015</v>
          </cell>
          <cell r="BX590">
            <v>-104.42193000001134</v>
          </cell>
          <cell r="BY590">
            <v>-1043.4803359999787</v>
          </cell>
          <cell r="BZ590">
            <v>-476.38349999999627</v>
          </cell>
          <cell r="CA590">
            <v>-156.59883000000264</v>
          </cell>
          <cell r="CB590">
            <v>-208.86952400000882</v>
          </cell>
          <cell r="CC590">
            <v>9.5358899999991991</v>
          </cell>
          <cell r="CD590">
            <v>-79.052030999999261</v>
          </cell>
          <cell r="CE590">
            <v>-3076.70659300033</v>
          </cell>
          <cell r="CF590">
            <v>-56.377570999989985</v>
          </cell>
          <cell r="CG590">
            <v>-146.11414900000091</v>
          </cell>
          <cell r="CH590">
            <v>43.43864200002281</v>
          </cell>
          <cell r="CI590">
            <v>-95.734674999985145</v>
          </cell>
          <cell r="CJ590">
            <v>-63.918477000028361</v>
          </cell>
          <cell r="CK590">
            <v>-432.80226699999184</v>
          </cell>
          <cell r="CL590">
            <v>-824.7641799999983</v>
          </cell>
          <cell r="CM590">
            <v>-535.44372000003932</v>
          </cell>
          <cell r="CN590">
            <v>-352.39569000003394</v>
          </cell>
          <cell r="CO590">
            <v>-343.80531800002791</v>
          </cell>
          <cell r="CP590">
            <v>-160.23607700000866</v>
          </cell>
          <cell r="CQ590">
            <v>-108.55311099998653</v>
          </cell>
          <cell r="CR590">
            <v>-2995.3710580002517</v>
          </cell>
          <cell r="CS590">
            <v>-39.996723000018392</v>
          </cell>
          <cell r="CT590">
            <v>-199.73898499997449</v>
          </cell>
          <cell r="CU590">
            <v>13.636788000003435</v>
          </cell>
          <cell r="CV590">
            <v>-45.993037000007462</v>
          </cell>
          <cell r="CW590">
            <v>105.96343100001104</v>
          </cell>
          <cell r="CX590">
            <v>-232.6685100000177</v>
          </cell>
          <cell r="CY590">
            <v>-1012.9866720000282</v>
          </cell>
          <cell r="CZ590">
            <v>-610.9645840000012</v>
          </cell>
          <cell r="DA590">
            <v>-190.27494100003969</v>
          </cell>
          <cell r="DB590">
            <v>-452.81632899999386</v>
          </cell>
          <cell r="DC590">
            <v>-270.73697200001334</v>
          </cell>
          <cell r="DD590">
            <v>-58.794523999997182</v>
          </cell>
          <cell r="DE590">
            <v>-1985.3772719991393</v>
          </cell>
          <cell r="DF590">
            <v>80.213043000025209</v>
          </cell>
          <cell r="DG590">
            <v>-39.73946299997624</v>
          </cell>
          <cell r="DH590">
            <v>-134.60771999999997</v>
          </cell>
          <cell r="DI590">
            <v>-117.58579999997164</v>
          </cell>
          <cell r="DJ590">
            <v>154.32871400000295</v>
          </cell>
          <cell r="DK590">
            <v>-242.76407000000472</v>
          </cell>
          <cell r="DL590">
            <v>-711.73006800000439</v>
          </cell>
          <cell r="DM590">
            <v>-562.08321300003445</v>
          </cell>
          <cell r="DN590">
            <v>-164.52572999999393</v>
          </cell>
          <cell r="DO590">
            <v>-104.86907299997984</v>
          </cell>
          <cell r="DP590">
            <v>21.393115999992006</v>
          </cell>
          <cell r="DQ590">
            <v>-163.40700799998012</v>
          </cell>
          <cell r="DR590">
            <v>-2838.8297300003469</v>
          </cell>
          <cell r="DS590">
            <v>-305.76370199999656</v>
          </cell>
          <cell r="DT590">
            <v>-157.42208399999072</v>
          </cell>
          <cell r="DU590">
            <v>49.918536000011954</v>
          </cell>
          <cell r="DV590">
            <v>-94.729709999985062</v>
          </cell>
          <cell r="DW590">
            <v>-102.59722299998975</v>
          </cell>
          <cell r="DX590">
            <v>92.260710000002291</v>
          </cell>
          <cell r="DY590">
            <v>-1040.8121970000211</v>
          </cell>
          <cell r="DZ590">
            <v>-747.58752699999604</v>
          </cell>
          <cell r="EA590">
            <v>-188.57984199997736</v>
          </cell>
          <cell r="EB590">
            <v>-6.4105440000130329</v>
          </cell>
          <cell r="EC590">
            <v>-117.23698200000217</v>
          </cell>
          <cell r="ED590">
            <v>-219.86916499998188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-36.007496999984141</v>
          </cell>
          <cell r="AF591">
            <v>0.28381599999920581</v>
          </cell>
          <cell r="AG591">
            <v>7.9560000001947628E-2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-36.49172499999986</v>
          </cell>
          <cell r="AP591">
            <v>0</v>
          </cell>
          <cell r="AQ591">
            <v>0.1208520000000135</v>
          </cell>
          <cell r="AR591">
            <v>-11.713961999979801</v>
          </cell>
          <cell r="AS591">
            <v>0.28368000000045868</v>
          </cell>
          <cell r="AT591">
            <v>4.5249999966472387E-3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-12.198195999997552</v>
          </cell>
          <cell r="BC591">
            <v>0</v>
          </cell>
          <cell r="BD591">
            <v>0.19602899999881629</v>
          </cell>
          <cell r="BE591">
            <v>-12.274480000080075</v>
          </cell>
          <cell r="BF591">
            <v>3.1974599999957718</v>
          </cell>
          <cell r="BG591">
            <v>6.7034859999985201</v>
          </cell>
          <cell r="BH591">
            <v>-2.010072000004584</v>
          </cell>
          <cell r="BI591">
            <v>2.7972789999985253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-22.986131000001478</v>
          </cell>
          <cell r="BP591">
            <v>0</v>
          </cell>
          <cell r="BQ591">
            <v>2.3498000002291519E-2</v>
          </cell>
          <cell r="BR591">
            <v>6.5237610000185668</v>
          </cell>
          <cell r="BS591">
            <v>3.2035399999986112</v>
          </cell>
          <cell r="BT591">
            <v>0.15620400000261725</v>
          </cell>
          <cell r="BU591">
            <v>0</v>
          </cell>
          <cell r="BV591">
            <v>2.9313350000011269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0.12962200000038138</v>
          </cell>
          <cell r="CD591">
            <v>0.10306000000127824</v>
          </cell>
          <cell r="CE591">
            <v>-137.34369499993045</v>
          </cell>
          <cell r="CF591">
            <v>3.3070909999987634</v>
          </cell>
          <cell r="CG591">
            <v>-0.84623199999987264</v>
          </cell>
          <cell r="CH591">
            <v>-5.6077999997796724E-2</v>
          </cell>
          <cell r="CI591">
            <v>0.1677769999987504</v>
          </cell>
          <cell r="CJ591">
            <v>0</v>
          </cell>
          <cell r="CK591">
            <v>0</v>
          </cell>
          <cell r="CL591">
            <v>0</v>
          </cell>
          <cell r="CM591">
            <v>-107.64601499999844</v>
          </cell>
          <cell r="CN591">
            <v>8.9966000003187219E-2</v>
          </cell>
          <cell r="CO591">
            <v>-30.800723000000289</v>
          </cell>
          <cell r="CP591">
            <v>0.15161100000113947</v>
          </cell>
          <cell r="CQ591">
            <v>-1.7110919999977341</v>
          </cell>
          <cell r="CR591">
            <v>-11.874476999975741</v>
          </cell>
          <cell r="CS591">
            <v>1.3337000000319676E-2</v>
          </cell>
          <cell r="CT591">
            <v>9.047841999999946</v>
          </cell>
          <cell r="CU591">
            <v>-2.9680400000033842</v>
          </cell>
          <cell r="CV591">
            <v>-5.5674550000039744</v>
          </cell>
          <cell r="CW591">
            <v>0</v>
          </cell>
          <cell r="CX591">
            <v>0</v>
          </cell>
          <cell r="CY591">
            <v>-4.0000013541430235E-6</v>
          </cell>
          <cell r="CZ591">
            <v>-25.196269999993092</v>
          </cell>
          <cell r="DA591">
            <v>3.1196789999994508</v>
          </cell>
          <cell r="DB591">
            <v>9.3908120000014605</v>
          </cell>
          <cell r="DC591">
            <v>0.21060700000089128</v>
          </cell>
          <cell r="DD591">
            <v>7.5015000002167653E-2</v>
          </cell>
          <cell r="DE591">
            <v>16.073226999957114</v>
          </cell>
          <cell r="DF591">
            <v>0.2072489999991376</v>
          </cell>
          <cell r="DG591">
            <v>8.6474440000056347</v>
          </cell>
          <cell r="DH591">
            <v>1.5682700000033947</v>
          </cell>
          <cell r="DI591">
            <v>-4.1259609999979148</v>
          </cell>
          <cell r="DJ591">
            <v>0</v>
          </cell>
          <cell r="DK591">
            <v>0</v>
          </cell>
          <cell r="DL591">
            <v>-56.444459999998799</v>
          </cell>
          <cell r="DM591">
            <v>56.420883999999205</v>
          </cell>
          <cell r="DN591">
            <v>5.8979999997973209E-2</v>
          </cell>
          <cell r="DO591">
            <v>12.638730999999098</v>
          </cell>
          <cell r="DP591">
            <v>5.1521000001230277E-2</v>
          </cell>
          <cell r="DQ591">
            <v>-2.9494309999972756</v>
          </cell>
          <cell r="DR591">
            <v>-77.60985799995251</v>
          </cell>
          <cell r="DS591">
            <v>0.7181990000026417</v>
          </cell>
          <cell r="DT591">
            <v>10.62035100000503</v>
          </cell>
          <cell r="DU591">
            <v>0</v>
          </cell>
          <cell r="DV591">
            <v>-4.4354090000015276</v>
          </cell>
          <cell r="DW591">
            <v>0</v>
          </cell>
          <cell r="DX591">
            <v>0</v>
          </cell>
          <cell r="DY591">
            <v>0</v>
          </cell>
          <cell r="DZ591">
            <v>-74.902082000000519</v>
          </cell>
          <cell r="EA591">
            <v>0.17475000000194996</v>
          </cell>
          <cell r="EB591">
            <v>-10.406526999999187</v>
          </cell>
          <cell r="EC591">
            <v>0.59590400000161026</v>
          </cell>
          <cell r="ED591">
            <v>2.4956000001111533E-2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0.15633500000694767</v>
          </cell>
          <cell r="R592">
            <v>-2626.2161954999319</v>
          </cell>
          <cell r="S592">
            <v>-1.076826999997138</v>
          </cell>
          <cell r="T592">
            <v>-2.3579489999974612</v>
          </cell>
          <cell r="U592">
            <v>-4.252700000142795E-2</v>
          </cell>
          <cell r="V592">
            <v>-223.05455700000311</v>
          </cell>
          <cell r="W592">
            <v>-257.46958350000205</v>
          </cell>
          <cell r="X592">
            <v>-197.91591099999641</v>
          </cell>
          <cell r="Y592">
            <v>-479.87852000000203</v>
          </cell>
          <cell r="Z592">
            <v>-1095.2271609999989</v>
          </cell>
          <cell r="AA592">
            <v>-237.42277199999808</v>
          </cell>
          <cell r="AB592">
            <v>-92.698011000000406</v>
          </cell>
          <cell r="AC592">
            <v>-25.780616000003647</v>
          </cell>
          <cell r="AD592">
            <v>-13.291760999996768</v>
          </cell>
          <cell r="AE592">
            <v>-578.0954620000557</v>
          </cell>
          <cell r="AF592">
            <v>4.5530089999992924</v>
          </cell>
          <cell r="AG592">
            <v>7.3150519999981043</v>
          </cell>
          <cell r="AH592">
            <v>3.7023499999995693</v>
          </cell>
          <cell r="AI592">
            <v>-39.138644999999087</v>
          </cell>
          <cell r="AJ592">
            <v>-59.616164999999455</v>
          </cell>
          <cell r="AK592">
            <v>-33.81267200000002</v>
          </cell>
          <cell r="AL592">
            <v>-52.655206999999791</v>
          </cell>
          <cell r="AM592">
            <v>-269.03255600000557</v>
          </cell>
          <cell r="AN592">
            <v>-156.65828699999838</v>
          </cell>
          <cell r="AO592">
            <v>-4.0447459999959392</v>
          </cell>
          <cell r="AP592">
            <v>16.195510000001377</v>
          </cell>
          <cell r="AQ592">
            <v>5.0968950000024051</v>
          </cell>
          <cell r="AR592">
            <v>-216.16127699997742</v>
          </cell>
          <cell r="AS592">
            <v>5.1215774999982386</v>
          </cell>
          <cell r="AT592">
            <v>12.055325000001176</v>
          </cell>
          <cell r="AU592">
            <v>0.9464269999989483</v>
          </cell>
          <cell r="AV592">
            <v>4.9904270000006363</v>
          </cell>
          <cell r="AW592">
            <v>-70.397572999998374</v>
          </cell>
          <cell r="AX592">
            <v>-31.427643999999418</v>
          </cell>
          <cell r="AY592">
            <v>-16.75720000000365</v>
          </cell>
          <cell r="AZ592">
            <v>12.141514000002644</v>
          </cell>
          <cell r="BA592">
            <v>-69.664584000001923</v>
          </cell>
          <cell r="BB592">
            <v>-93.119100500000059</v>
          </cell>
          <cell r="BC592">
            <v>17.991775999998936</v>
          </cell>
          <cell r="BD592">
            <v>11.957777999996324</v>
          </cell>
          <cell r="BE592">
            <v>-430.17513899994083</v>
          </cell>
          <cell r="BF592">
            <v>0.16774000000077649</v>
          </cell>
          <cell r="BG592">
            <v>9.6291640000017651</v>
          </cell>
          <cell r="BH592">
            <v>4.914918000002217</v>
          </cell>
          <cell r="BI592">
            <v>-59.690591000002314</v>
          </cell>
          <cell r="BJ592">
            <v>-32.5550719999992</v>
          </cell>
          <cell r="BK592">
            <v>-37.443353499998921</v>
          </cell>
          <cell r="BL592">
            <v>-28.130826999997225</v>
          </cell>
          <cell r="BM592">
            <v>-167.77678899999955</v>
          </cell>
          <cell r="BN592">
            <v>-102.68322999999873</v>
          </cell>
          <cell r="BO592">
            <v>-63.35157650000474</v>
          </cell>
          <cell r="BP592">
            <v>26.98851900000227</v>
          </cell>
          <cell r="BQ592">
            <v>19.755958999998256</v>
          </cell>
          <cell r="BR592">
            <v>-432.05869649990927</v>
          </cell>
          <cell r="BS592">
            <v>5.2281640000037441</v>
          </cell>
          <cell r="BT592">
            <v>14.903318500000751</v>
          </cell>
          <cell r="BU592">
            <v>10.879605000001902</v>
          </cell>
          <cell r="BV592">
            <v>60.360905000001367</v>
          </cell>
          <cell r="BW592">
            <v>-9.7116660000028787</v>
          </cell>
          <cell r="BX592">
            <v>-24.175273000000743</v>
          </cell>
          <cell r="BY592">
            <v>-212.55477900000187</v>
          </cell>
          <cell r="BZ592">
            <v>-216.22472500000003</v>
          </cell>
          <cell r="CA592">
            <v>-79.696839499996713</v>
          </cell>
          <cell r="CB592">
            <v>-7.9509575000010955</v>
          </cell>
          <cell r="CC592">
            <v>13.358650999995007</v>
          </cell>
          <cell r="CD592">
            <v>13.524900000003981</v>
          </cell>
          <cell r="CE592">
            <v>-770.58180899993749</v>
          </cell>
          <cell r="CF592">
            <v>52.461137999998755</v>
          </cell>
          <cell r="CG592">
            <v>-33.971349999996164</v>
          </cell>
          <cell r="CH592">
            <v>15.31069999999454</v>
          </cell>
          <cell r="CI592">
            <v>-48.930547000003571</v>
          </cell>
          <cell r="CJ592">
            <v>-117.36575300000186</v>
          </cell>
          <cell r="CK592">
            <v>-31.794369999999617</v>
          </cell>
          <cell r="CL592">
            <v>-138.59092099999907</v>
          </cell>
          <cell r="CM592">
            <v>-354.33691249999538</v>
          </cell>
          <cell r="CN592">
            <v>-115.32432999999946</v>
          </cell>
          <cell r="CO592">
            <v>-61.054360999994969</v>
          </cell>
          <cell r="CP592">
            <v>50.85010599999805</v>
          </cell>
          <cell r="CQ592">
            <v>12.164791499995772</v>
          </cell>
          <cell r="CR592">
            <v>-1302.1775879999623</v>
          </cell>
          <cell r="CS592">
            <v>1.2936320000007981</v>
          </cell>
          <cell r="CT592">
            <v>-14.033494000002975</v>
          </cell>
          <cell r="CU592">
            <v>-38.196206000004167</v>
          </cell>
          <cell r="CV592">
            <v>-60.2815770000052</v>
          </cell>
          <cell r="CW592">
            <v>-26.67542400000093</v>
          </cell>
          <cell r="CX592">
            <v>-69.154726000000664</v>
          </cell>
          <cell r="CY592">
            <v>-343.01883400000224</v>
          </cell>
          <cell r="CZ592">
            <v>-459.68284449999919</v>
          </cell>
          <cell r="DA592">
            <v>-312.25627549999626</v>
          </cell>
          <cell r="DB592">
            <v>-60.450655499997083</v>
          </cell>
          <cell r="DC592">
            <v>-13.484197000005224</v>
          </cell>
          <cell r="DD592">
            <v>93.763013500007219</v>
          </cell>
          <cell r="DE592">
            <v>12.975072000001092</v>
          </cell>
          <cell r="DF592">
            <v>-4.0649410000005446</v>
          </cell>
          <cell r="DG592">
            <v>6.7101279999988037</v>
          </cell>
          <cell r="DH592">
            <v>-5.0419900000015332</v>
          </cell>
          <cell r="DI592">
            <v>-23.987972000002628</v>
          </cell>
          <cell r="DJ592">
            <v>-3.5416170000025886</v>
          </cell>
          <cell r="DK592">
            <v>8.10090000013588E-2</v>
          </cell>
          <cell r="DL592">
            <v>-27.29832499999975</v>
          </cell>
          <cell r="DM592">
            <v>157.22015649999958</v>
          </cell>
          <cell r="DN592">
            <v>8.3694050000012794</v>
          </cell>
          <cell r="DO592">
            <v>-108.98562099999981</v>
          </cell>
          <cell r="DP592">
            <v>8.8316950000007637</v>
          </cell>
          <cell r="DQ592">
            <v>4.6831445000025269</v>
          </cell>
          <cell r="DR592">
            <v>-194.72726149996743</v>
          </cell>
          <cell r="DS592">
            <v>34.7703419999998</v>
          </cell>
          <cell r="DT592">
            <v>-12.575071999999636</v>
          </cell>
          <cell r="DU592">
            <v>-3.1833890000016254</v>
          </cell>
          <cell r="DV592">
            <v>-38.208552500000224</v>
          </cell>
          <cell r="DW592">
            <v>7.3987970000016503</v>
          </cell>
          <cell r="DX592">
            <v>-64.97717399999965</v>
          </cell>
          <cell r="DY592">
            <v>-49.675158499998361</v>
          </cell>
          <cell r="DZ592">
            <v>-78.042143000002397</v>
          </cell>
          <cell r="EA592">
            <v>18.061066999998729</v>
          </cell>
          <cell r="EB592">
            <v>-71.362849999997707</v>
          </cell>
          <cell r="EC592">
            <v>13.613526000001002</v>
          </cell>
          <cell r="ED592">
            <v>49.453345500001888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-167.16984000001685</v>
          </cell>
          <cell r="R593">
            <v>-1290.7833699998446</v>
          </cell>
          <cell r="S593">
            <v>0</v>
          </cell>
          <cell r="T593">
            <v>0</v>
          </cell>
          <cell r="U593">
            <v>0</v>
          </cell>
          <cell r="V593">
            <v>-195.70324000000255</v>
          </cell>
          <cell r="W593">
            <v>-45.655999999995402</v>
          </cell>
          <cell r="X593">
            <v>-37.025969999987865</v>
          </cell>
          <cell r="Y593">
            <v>0</v>
          </cell>
          <cell r="Z593">
            <v>0</v>
          </cell>
          <cell r="AA593">
            <v>0</v>
          </cell>
          <cell r="AB593">
            <v>-580.46353000000818</v>
          </cell>
          <cell r="AC593">
            <v>-217.06513999999152</v>
          </cell>
          <cell r="AD593">
            <v>-214.86948999998276</v>
          </cell>
          <cell r="AE593">
            <v>-715.70479999983218</v>
          </cell>
          <cell r="AF593">
            <v>0</v>
          </cell>
          <cell r="AG593">
            <v>0</v>
          </cell>
          <cell r="AH593">
            <v>0</v>
          </cell>
          <cell r="AI593">
            <v>-394.73832000000402</v>
          </cell>
          <cell r="AJ593">
            <v>-19.721890000000712</v>
          </cell>
          <cell r="AK593">
            <v>-256.06826000000001</v>
          </cell>
          <cell r="AL593">
            <v>0</v>
          </cell>
          <cell r="AM593">
            <v>0</v>
          </cell>
          <cell r="AN593">
            <v>0</v>
          </cell>
          <cell r="AO593">
            <v>-44.377240000001621</v>
          </cell>
          <cell r="AP593">
            <v>-18.489459999997052</v>
          </cell>
          <cell r="AQ593">
            <v>17.690369999996619</v>
          </cell>
          <cell r="AR593">
            <v>-587.65474999998696</v>
          </cell>
          <cell r="AS593">
            <v>0</v>
          </cell>
          <cell r="AT593">
            <v>0</v>
          </cell>
          <cell r="AU593">
            <v>0</v>
          </cell>
          <cell r="AV593">
            <v>-65.837479999987409</v>
          </cell>
          <cell r="AW593">
            <v>-8.5056199999962701</v>
          </cell>
          <cell r="AX593">
            <v>-318.64814000000479</v>
          </cell>
          <cell r="AY593">
            <v>0</v>
          </cell>
          <cell r="AZ593">
            <v>0</v>
          </cell>
          <cell r="BA593">
            <v>0</v>
          </cell>
          <cell r="BB593">
            <v>-28.620690000010654</v>
          </cell>
          <cell r="BC593">
            <v>-247.52775000000838</v>
          </cell>
          <cell r="BD593">
            <v>81.484930000005988</v>
          </cell>
          <cell r="BE593">
            <v>-1186.2262899999041</v>
          </cell>
          <cell r="BF593">
            <v>6.5826300000044284</v>
          </cell>
          <cell r="BG593">
            <v>-15.072520000001532</v>
          </cell>
          <cell r="BH593">
            <v>-29.439400000002934</v>
          </cell>
          <cell r="BI593">
            <v>-125.87403000000631</v>
          </cell>
          <cell r="BJ593">
            <v>-10.148330000003625</v>
          </cell>
          <cell r="BK593">
            <v>-251.92453000000387</v>
          </cell>
          <cell r="BL593">
            <v>-270.59079000000202</v>
          </cell>
          <cell r="BM593">
            <v>-257.0492099999974</v>
          </cell>
          <cell r="BN593">
            <v>-60.608669999986887</v>
          </cell>
          <cell r="BO593">
            <v>-116.5950399999856</v>
          </cell>
          <cell r="BP593">
            <v>-6.6913300000014715</v>
          </cell>
          <cell r="BQ593">
            <v>-48.815070000011474</v>
          </cell>
          <cell r="BR593">
            <v>-1096.4644600001629</v>
          </cell>
          <cell r="BS593">
            <v>3.618079999985639</v>
          </cell>
          <cell r="BT593">
            <v>-1.0603000000119209</v>
          </cell>
          <cell r="BU593">
            <v>-93.908250000007683</v>
          </cell>
          <cell r="BV593">
            <v>-127.77017000000342</v>
          </cell>
          <cell r="BW593">
            <v>-2.5083099999974365</v>
          </cell>
          <cell r="BX593">
            <v>-239.86225999999442</v>
          </cell>
          <cell r="BY593">
            <v>-180.07258999999613</v>
          </cell>
          <cell r="BZ593">
            <v>-204.73999000000185</v>
          </cell>
          <cell r="CA593">
            <v>-184.19765000001644</v>
          </cell>
          <cell r="CB593">
            <v>67.310779999999795</v>
          </cell>
          <cell r="CC593">
            <v>-20.4959899999958</v>
          </cell>
          <cell r="CD593">
            <v>-112.77780999999959</v>
          </cell>
          <cell r="CE593">
            <v>-1776.5494299996644</v>
          </cell>
          <cell r="CF593">
            <v>-61.757190000003902</v>
          </cell>
          <cell r="CG593">
            <v>-164.18645000000834</v>
          </cell>
          <cell r="CH593">
            <v>-29.029500000004191</v>
          </cell>
          <cell r="CI593">
            <v>-124.45113000000129</v>
          </cell>
          <cell r="CJ593">
            <v>-83.259859999998298</v>
          </cell>
          <cell r="CK593">
            <v>-376.44509000000835</v>
          </cell>
          <cell r="CL593">
            <v>-178.57660000000033</v>
          </cell>
          <cell r="CM593">
            <v>-462.70862999997917</v>
          </cell>
          <cell r="CN593">
            <v>-45.242529999988619</v>
          </cell>
          <cell r="CO593">
            <v>-161.58675999997649</v>
          </cell>
          <cell r="CP593">
            <v>-92.100349999993341</v>
          </cell>
          <cell r="CQ593">
            <v>2.7946600000141189</v>
          </cell>
          <cell r="CR593">
            <v>-1543.5474600004964</v>
          </cell>
          <cell r="CS593">
            <v>-123.36965999999666</v>
          </cell>
          <cell r="CT593">
            <v>58.724239999995916</v>
          </cell>
          <cell r="CU593">
            <v>-179.74710999999661</v>
          </cell>
          <cell r="CV593">
            <v>-81.263460000001942</v>
          </cell>
          <cell r="CW593">
            <v>-10.815829999999551</v>
          </cell>
          <cell r="CX593">
            <v>-178.5723399999988</v>
          </cell>
          <cell r="CY593">
            <v>-98.629260000001523</v>
          </cell>
          <cell r="CZ593">
            <v>-445.36209999999846</v>
          </cell>
          <cell r="DA593">
            <v>-81.021290000004228</v>
          </cell>
          <cell r="DB593">
            <v>-397.35677000001306</v>
          </cell>
          <cell r="DC593">
            <v>104.03304000000935</v>
          </cell>
          <cell r="DD593">
            <v>-110.16691999998875</v>
          </cell>
          <cell r="DE593">
            <v>-866.61239999998361</v>
          </cell>
          <cell r="DF593">
            <v>93.958340000011958</v>
          </cell>
          <cell r="DG593">
            <v>-136.68408999999519</v>
          </cell>
          <cell r="DH593">
            <v>-8.3214299999963259</v>
          </cell>
          <cell r="DI593">
            <v>18.917359999992186</v>
          </cell>
          <cell r="DJ593">
            <v>-5.8805599999977858</v>
          </cell>
          <cell r="DK593">
            <v>-269.26352999999654</v>
          </cell>
          <cell r="DL593">
            <v>-100.72229000000516</v>
          </cell>
          <cell r="DM593">
            <v>-200.4448900000134</v>
          </cell>
          <cell r="DN593">
            <v>-94.756239999987883</v>
          </cell>
          <cell r="DO593">
            <v>-83.955439999990631</v>
          </cell>
          <cell r="DP593">
            <v>-70.920230000017909</v>
          </cell>
          <cell r="DQ593">
            <v>-8.5393999999796506</v>
          </cell>
          <cell r="DR593">
            <v>-1608.2780199996196</v>
          </cell>
          <cell r="DS593">
            <v>23.469840000005206</v>
          </cell>
          <cell r="DT593">
            <v>-35.552920000001905</v>
          </cell>
          <cell r="DU593">
            <v>-16.314329999993788</v>
          </cell>
          <cell r="DV593">
            <v>-3.2959899999987101</v>
          </cell>
          <cell r="DW593">
            <v>0</v>
          </cell>
          <cell r="DX593">
            <v>-364.57568000000902</v>
          </cell>
          <cell r="DY593">
            <v>-140.32837999999174</v>
          </cell>
          <cell r="DZ593">
            <v>-640.32122999997227</v>
          </cell>
          <cell r="EA593">
            <v>-304.12383999998565</v>
          </cell>
          <cell r="EB593">
            <v>-91.625119999982417</v>
          </cell>
          <cell r="EC593">
            <v>-106.07422999999835</v>
          </cell>
          <cell r="ED593">
            <v>70.46386000001803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-363.49013000004925</v>
          </cell>
          <cell r="R594">
            <v>-8273.0764000001363</v>
          </cell>
          <cell r="S594">
            <v>-403.35195999999996</v>
          </cell>
          <cell r="T594">
            <v>-365.9643400000059</v>
          </cell>
          <cell r="U594">
            <v>-862.52062000002479</v>
          </cell>
          <cell r="V594">
            <v>-514.01305000000866</v>
          </cell>
          <cell r="W594">
            <v>-648.58282999997027</v>
          </cell>
          <cell r="X594">
            <v>-262.64039000001503</v>
          </cell>
          <cell r="Y594">
            <v>-162.60505000001285</v>
          </cell>
          <cell r="Z594">
            <v>-1376.9503499999992</v>
          </cell>
          <cell r="AA594">
            <v>-1385.7867599999881</v>
          </cell>
          <cell r="AB594">
            <v>-1057.7354799999739</v>
          </cell>
          <cell r="AC594">
            <v>-544.11793000000762</v>
          </cell>
          <cell r="AD594">
            <v>-688.80764000001363</v>
          </cell>
          <cell r="AE594">
            <v>-3944.3795699998736</v>
          </cell>
          <cell r="AF594">
            <v>-59.029290000034962</v>
          </cell>
          <cell r="AG594">
            <v>-67.916629999992438</v>
          </cell>
          <cell r="AH594">
            <v>-8.6505400000023656</v>
          </cell>
          <cell r="AI594">
            <v>-14.357160000014119</v>
          </cell>
          <cell r="AJ594">
            <v>-141.24251999999979</v>
          </cell>
          <cell r="AK594">
            <v>-884.41779999999562</v>
          </cell>
          <cell r="AL594">
            <v>-839.51063999999315</v>
          </cell>
          <cell r="AM594">
            <v>-1414.0914899999625</v>
          </cell>
          <cell r="AN594">
            <v>-164.84330000000773</v>
          </cell>
          <cell r="AO594">
            <v>-283.51128999999491</v>
          </cell>
          <cell r="AP594">
            <v>-9.6458500000298955</v>
          </cell>
          <cell r="AQ594">
            <v>-57.163059999991674</v>
          </cell>
          <cell r="AR594">
            <v>-2734.682470000349</v>
          </cell>
          <cell r="AS594">
            <v>-36.016550000000279</v>
          </cell>
          <cell r="AT594">
            <v>-141.94281999999657</v>
          </cell>
          <cell r="AU594">
            <v>-66.468170000007376</v>
          </cell>
          <cell r="AV594">
            <v>-15.217269999993732</v>
          </cell>
          <cell r="AW594">
            <v>-143.78769999998622</v>
          </cell>
          <cell r="AX594">
            <v>-226.74232000001939</v>
          </cell>
          <cell r="AY594">
            <v>-925.87124000000767</v>
          </cell>
          <cell r="AZ594">
            <v>-430.63954000000376</v>
          </cell>
          <cell r="BA594">
            <v>-348.21912999998312</v>
          </cell>
          <cell r="BB594">
            <v>-424.82318000000669</v>
          </cell>
          <cell r="BC594">
            <v>152.95927999995183</v>
          </cell>
          <cell r="BD594">
            <v>-127.91382999997586</v>
          </cell>
          <cell r="BE594">
            <v>-3239.8724899999797</v>
          </cell>
          <cell r="BF594">
            <v>53.023290000041015</v>
          </cell>
          <cell r="BG594">
            <v>-166.39939000000595</v>
          </cell>
          <cell r="BH594">
            <v>-28.526480000000447</v>
          </cell>
          <cell r="BI594">
            <v>-72.0333699999901</v>
          </cell>
          <cell r="BJ594">
            <v>93.111880000011297</v>
          </cell>
          <cell r="BK594">
            <v>-262.85057999996934</v>
          </cell>
          <cell r="BL594">
            <v>-886.42150999995647</v>
          </cell>
          <cell r="BM594">
            <v>-959.69873000000371</v>
          </cell>
          <cell r="BN594">
            <v>-586.34240999998292</v>
          </cell>
          <cell r="BO594">
            <v>-282.05476000002818</v>
          </cell>
          <cell r="BP594">
            <v>-30.274559999990743</v>
          </cell>
          <cell r="BQ594">
            <v>-111.40587000001688</v>
          </cell>
          <cell r="BR594">
            <v>-3157.3114700000733</v>
          </cell>
          <cell r="BS594">
            <v>-38.929940000001807</v>
          </cell>
          <cell r="BT594">
            <v>-21.205279999994673</v>
          </cell>
          <cell r="BU594">
            <v>-68.331900000048336</v>
          </cell>
          <cell r="BV594">
            <v>-154.16563999999198</v>
          </cell>
          <cell r="BW594">
            <v>-23.255250000016531</v>
          </cell>
          <cell r="BX594">
            <v>-289.49250999995274</v>
          </cell>
          <cell r="BY594">
            <v>-1094.379329999967</v>
          </cell>
          <cell r="BZ594">
            <v>-595.0209399999585</v>
          </cell>
          <cell r="CA594">
            <v>-496.49864000000525</v>
          </cell>
          <cell r="CB594">
            <v>-311.32952999998815</v>
          </cell>
          <cell r="CC594">
            <v>-19.868979999970179</v>
          </cell>
          <cell r="CD594">
            <v>-44.83353000000352</v>
          </cell>
          <cell r="CE594">
            <v>-4071.8907799990848</v>
          </cell>
          <cell r="CF594">
            <v>-61.422199999971781</v>
          </cell>
          <cell r="CG594">
            <v>-164.61177000001771</v>
          </cell>
          <cell r="CH594">
            <v>-96.321739999984857</v>
          </cell>
          <cell r="CI594">
            <v>-44.863870000001043</v>
          </cell>
          <cell r="CJ594">
            <v>-317.15742000000319</v>
          </cell>
          <cell r="CK594">
            <v>-525.55999999999767</v>
          </cell>
          <cell r="CL594">
            <v>-675.9136100000469</v>
          </cell>
          <cell r="CM594">
            <v>-887.23115999996662</v>
          </cell>
          <cell r="CN594">
            <v>-288.09421000001021</v>
          </cell>
          <cell r="CO594">
            <v>-783.09201000002213</v>
          </cell>
          <cell r="CP594">
            <v>-65.818979999981821</v>
          </cell>
          <cell r="CQ594">
            <v>-161.80381000001216</v>
          </cell>
          <cell r="CR594">
            <v>-4319.8726499998011</v>
          </cell>
          <cell r="CS594">
            <v>-177.25120999995852</v>
          </cell>
          <cell r="CT594">
            <v>-184.42747999995481</v>
          </cell>
          <cell r="CU594">
            <v>-185.31925000000047</v>
          </cell>
          <cell r="CV594">
            <v>-49.289879999996629</v>
          </cell>
          <cell r="CW594">
            <v>-26.489529999991646</v>
          </cell>
          <cell r="CX594">
            <v>-432.73742000001948</v>
          </cell>
          <cell r="CY594">
            <v>-1136.9361400000053</v>
          </cell>
          <cell r="CZ594">
            <v>-1007.8590200000326</v>
          </cell>
          <cell r="DA594">
            <v>-288.34717000002274</v>
          </cell>
          <cell r="DB594">
            <v>-611.13529999996535</v>
          </cell>
          <cell r="DC594">
            <v>-153.80871000001207</v>
          </cell>
          <cell r="DD594">
            <v>-66.271540000045206</v>
          </cell>
          <cell r="DE594">
            <v>-2981.7875900003128</v>
          </cell>
          <cell r="DF594">
            <v>-109.51331000000937</v>
          </cell>
          <cell r="DG594">
            <v>-212.52225000003818</v>
          </cell>
          <cell r="DH594">
            <v>-136.63030000001891</v>
          </cell>
          <cell r="DI594">
            <v>-170.17770000000019</v>
          </cell>
          <cell r="DJ594">
            <v>-40.967660000023898</v>
          </cell>
          <cell r="DK594">
            <v>-421.94120999996085</v>
          </cell>
          <cell r="DL594">
            <v>-542.79040999995777</v>
          </cell>
          <cell r="DM594">
            <v>-992.76735999999801</v>
          </cell>
          <cell r="DN594">
            <v>-215.99531999998726</v>
          </cell>
          <cell r="DO594">
            <v>-74.824030000017956</v>
          </cell>
          <cell r="DP594">
            <v>-102.03954999998678</v>
          </cell>
          <cell r="DQ594">
            <v>38.381509999977425</v>
          </cell>
          <cell r="DR594">
            <v>-3879.3544299993664</v>
          </cell>
          <cell r="DS594">
            <v>2.3705300000146963</v>
          </cell>
          <cell r="DT594">
            <v>-9.4476699999650009</v>
          </cell>
          <cell r="DU594">
            <v>-407.24121000000741</v>
          </cell>
          <cell r="DV594">
            <v>10.147819999983767</v>
          </cell>
          <cell r="DW594">
            <v>4.5266700000211131</v>
          </cell>
          <cell r="DX594">
            <v>-548.24468999996316</v>
          </cell>
          <cell r="DY594">
            <v>-1152.0188500000513</v>
          </cell>
          <cell r="DZ594">
            <v>-1068.1039799999562</v>
          </cell>
          <cell r="EA594">
            <v>-216.70312000002014</v>
          </cell>
          <cell r="EB594">
            <v>-224.59049000003142</v>
          </cell>
          <cell r="EC594">
            <v>-217.37524000002304</v>
          </cell>
          <cell r="ED594">
            <v>-52.674200000008568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-47.029799999960233</v>
          </cell>
          <cell r="R595">
            <v>-12403.503947999328</v>
          </cell>
          <cell r="S595">
            <v>-5.9712499999441206</v>
          </cell>
          <cell r="T595">
            <v>-157.17315599997528</v>
          </cell>
          <cell r="U595">
            <v>-361.89112499996554</v>
          </cell>
          <cell r="V595">
            <v>-808.94232999999076</v>
          </cell>
          <cell r="W595">
            <v>-1233.2820390000124</v>
          </cell>
          <cell r="X595">
            <v>-1857.4215100000147</v>
          </cell>
          <cell r="Y595">
            <v>-2525.1520679999958</v>
          </cell>
          <cell r="Z595">
            <v>-2465.8429449999239</v>
          </cell>
          <cell r="AA595">
            <v>-1977.16868599999</v>
          </cell>
          <cell r="AB595">
            <v>-636.88582299998961</v>
          </cell>
          <cell r="AC595">
            <v>-259.44162399997003</v>
          </cell>
          <cell r="AD595">
            <v>-114.33139200002188</v>
          </cell>
          <cell r="AE595">
            <v>-2944.5586690003984</v>
          </cell>
          <cell r="AF595">
            <v>-22.560071000014432</v>
          </cell>
          <cell r="AG595">
            <v>17.549919000011869</v>
          </cell>
          <cell r="AH595">
            <v>-41.864183999947272</v>
          </cell>
          <cell r="AI595">
            <v>-239.42291600001045</v>
          </cell>
          <cell r="AJ595">
            <v>-60.848106999997981</v>
          </cell>
          <cell r="AK595">
            <v>-156.63992700004019</v>
          </cell>
          <cell r="AL595">
            <v>-1465.0897189999814</v>
          </cell>
          <cell r="AM595">
            <v>-650.97237899992615</v>
          </cell>
          <cell r="AN595">
            <v>-111.73016799998004</v>
          </cell>
          <cell r="AO595">
            <v>-104.66701400006423</v>
          </cell>
          <cell r="AP595">
            <v>49.179585999925621</v>
          </cell>
          <cell r="AQ595">
            <v>-157.49368899996625</v>
          </cell>
          <cell r="AR595">
            <v>-2580.1942349993624</v>
          </cell>
          <cell r="AS595">
            <v>-64.724699999962468</v>
          </cell>
          <cell r="AT595">
            <v>38.342347999976482</v>
          </cell>
          <cell r="AU595">
            <v>-35.566594999982044</v>
          </cell>
          <cell r="AV595">
            <v>-50.260330000077374</v>
          </cell>
          <cell r="AW595">
            <v>-71.463426999980584</v>
          </cell>
          <cell r="AX595">
            <v>-291.07942299998831</v>
          </cell>
          <cell r="AY595">
            <v>-971.73789899999974</v>
          </cell>
          <cell r="AZ595">
            <v>-597.59073100000387</v>
          </cell>
          <cell r="BA595">
            <v>-438.0189600000158</v>
          </cell>
          <cell r="BB595">
            <v>-170.98213700001361</v>
          </cell>
          <cell r="BC595">
            <v>-28.059456000046339</v>
          </cell>
          <cell r="BD595">
            <v>100.94707500003278</v>
          </cell>
          <cell r="BE595">
            <v>-2280.6992669990286</v>
          </cell>
          <cell r="BF595">
            <v>1.6539789999951608</v>
          </cell>
          <cell r="BG595">
            <v>42.155861000006553</v>
          </cell>
          <cell r="BH595">
            <v>-59.161180999944918</v>
          </cell>
          <cell r="BI595">
            <v>-213.97177000000374</v>
          </cell>
          <cell r="BJ595">
            <v>-156.69976799999131</v>
          </cell>
          <cell r="BK595">
            <v>-394.4898820000235</v>
          </cell>
          <cell r="BL595">
            <v>-842.94686700002057</v>
          </cell>
          <cell r="BM595">
            <v>-567.20292700000573</v>
          </cell>
          <cell r="BN595">
            <v>-7.332585999974981</v>
          </cell>
          <cell r="BO595">
            <v>-118.38698299997486</v>
          </cell>
          <cell r="BP595">
            <v>-16.850074999965727</v>
          </cell>
          <cell r="BQ595">
            <v>52.532932000001892</v>
          </cell>
          <cell r="BR595">
            <v>-2674.2424710001796</v>
          </cell>
          <cell r="BS595">
            <v>-67.855619999987539</v>
          </cell>
          <cell r="BT595">
            <v>50.623391000030097</v>
          </cell>
          <cell r="BU595">
            <v>19.339466999983415</v>
          </cell>
          <cell r="BV595">
            <v>-74.892203000024892</v>
          </cell>
          <cell r="BW595">
            <v>-145.62820100004319</v>
          </cell>
          <cell r="BX595">
            <v>-527.52783099998487</v>
          </cell>
          <cell r="BY595">
            <v>-991.82484600000316</v>
          </cell>
          <cell r="BZ595">
            <v>-879.67751899996074</v>
          </cell>
          <cell r="CA595">
            <v>-76.872070999990683</v>
          </cell>
          <cell r="CB595">
            <v>-13.841606000030879</v>
          </cell>
          <cell r="CC595">
            <v>5.8507559999125078</v>
          </cell>
          <cell r="CD595">
            <v>28.063811999978498</v>
          </cell>
          <cell r="CE595">
            <v>-3435.0610170001164</v>
          </cell>
          <cell r="CF595">
            <v>-11.151322999969125</v>
          </cell>
          <cell r="CG595">
            <v>-35.375846999988426</v>
          </cell>
          <cell r="CH595">
            <v>76.029556000023149</v>
          </cell>
          <cell r="CI595">
            <v>-100.47397000005003</v>
          </cell>
          <cell r="CJ595">
            <v>-130.4910609999788</v>
          </cell>
          <cell r="CK595">
            <v>-374.06339000008302</v>
          </cell>
          <cell r="CL595">
            <v>-1395.3361199999927</v>
          </cell>
          <cell r="CM595">
            <v>-1044.2840689999284</v>
          </cell>
          <cell r="CN595">
            <v>-226.76488400006201</v>
          </cell>
          <cell r="CO595">
            <v>-119.75428699998884</v>
          </cell>
          <cell r="CP595">
            <v>-70.604150000028312</v>
          </cell>
          <cell r="CQ595">
            <v>-2.7914720000117086</v>
          </cell>
          <cell r="CR595">
            <v>-4895.9323040014133</v>
          </cell>
          <cell r="CS595">
            <v>-4.0419530000071973</v>
          </cell>
          <cell r="CT595">
            <v>-144.42361599998549</v>
          </cell>
          <cell r="CU595">
            <v>-58.405992000014521</v>
          </cell>
          <cell r="CV595">
            <v>-234.38660100003472</v>
          </cell>
          <cell r="CW595">
            <v>-239.76630899996962</v>
          </cell>
          <cell r="CX595">
            <v>-798.32261400000425</v>
          </cell>
          <cell r="CY595">
            <v>-1348.3821619999944</v>
          </cell>
          <cell r="CZ595">
            <v>-1141.6716419999721</v>
          </cell>
          <cell r="DA595">
            <v>-697.55286800005706</v>
          </cell>
          <cell r="DB595">
            <v>-53.63555600005202</v>
          </cell>
          <cell r="DC595">
            <v>-92.875444000004791</v>
          </cell>
          <cell r="DD595">
            <v>-82.467546999978367</v>
          </cell>
          <cell r="DE595">
            <v>-2515.3739919988438</v>
          </cell>
          <cell r="DF595">
            <v>-28.273543999996036</v>
          </cell>
          <cell r="DG595">
            <v>-168.82361899997341</v>
          </cell>
          <cell r="DH595">
            <v>40.689081999997143</v>
          </cell>
          <cell r="DI595">
            <v>-118.41177800000878</v>
          </cell>
          <cell r="DJ595">
            <v>-93.502215999993496</v>
          </cell>
          <cell r="DK595">
            <v>-334.0408639999805</v>
          </cell>
          <cell r="DL595">
            <v>-1228.6961249999586</v>
          </cell>
          <cell r="DM595">
            <v>-182.10314300004393</v>
          </cell>
          <cell r="DN595">
            <v>-215.03847899998073</v>
          </cell>
          <cell r="DO595">
            <v>-90.5106219999725</v>
          </cell>
          <cell r="DP595">
            <v>8.9984490000060759</v>
          </cell>
          <cell r="DQ595">
            <v>-105.66113300004508</v>
          </cell>
          <cell r="DR595">
            <v>-2759.5092499996535</v>
          </cell>
          <cell r="DS595">
            <v>-30.895447999995667</v>
          </cell>
          <cell r="DT595">
            <v>-68.667092000017874</v>
          </cell>
          <cell r="DU595">
            <v>-52.866815999965183</v>
          </cell>
          <cell r="DV595">
            <v>-98.963474000047427</v>
          </cell>
          <cell r="DW595">
            <v>-121.96232199994847</v>
          </cell>
          <cell r="DX595">
            <v>-210.68988999997964</v>
          </cell>
          <cell r="DY595">
            <v>-770.88217699993402</v>
          </cell>
          <cell r="DZ595">
            <v>-788.78590000001714</v>
          </cell>
          <cell r="EA595">
            <v>-404.21958599996287</v>
          </cell>
          <cell r="EB595">
            <v>-146.26590100000612</v>
          </cell>
          <cell r="EC595">
            <v>-40.858129999949597</v>
          </cell>
          <cell r="ED595">
            <v>-24.452514000004157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-3.6368000000038592E-2</v>
          </cell>
          <cell r="R596">
            <v>-3080.7609375000029</v>
          </cell>
          <cell r="S596">
            <v>2.0581440000000839</v>
          </cell>
          <cell r="T596">
            <v>-15.1472619999995</v>
          </cell>
          <cell r="U596">
            <v>-1.3931340000003729</v>
          </cell>
          <cell r="V596">
            <v>-106.61407000000145</v>
          </cell>
          <cell r="W596">
            <v>-187.41268350000064</v>
          </cell>
          <cell r="X596">
            <v>-202.05187699999988</v>
          </cell>
          <cell r="Y596">
            <v>-821.57059449999724</v>
          </cell>
          <cell r="Z596">
            <v>-1433.2269130999994</v>
          </cell>
          <cell r="AA596">
            <v>-214.03659039999911</v>
          </cell>
          <cell r="AB596">
            <v>-95.148965999999746</v>
          </cell>
          <cell r="AC596">
            <v>-6.2815099999997983</v>
          </cell>
          <cell r="AD596">
            <v>6.451900000047317E-2</v>
          </cell>
          <cell r="AE596">
            <v>-483.57340370000747</v>
          </cell>
          <cell r="AF596">
            <v>2.5053050000001349</v>
          </cell>
          <cell r="AG596">
            <v>45.553330499999902</v>
          </cell>
          <cell r="AH596">
            <v>0.72795200000018667</v>
          </cell>
          <cell r="AI596">
            <v>-65.980351000000155</v>
          </cell>
          <cell r="AJ596">
            <v>-47.2187942999999</v>
          </cell>
          <cell r="AK596">
            <v>-68.060801000000083</v>
          </cell>
          <cell r="AL596">
            <v>-75.640904000001683</v>
          </cell>
          <cell r="AM596">
            <v>-88.150433500000872</v>
          </cell>
          <cell r="AN596">
            <v>-115.31386600000042</v>
          </cell>
          <cell r="AO596">
            <v>-122.14147099999991</v>
          </cell>
          <cell r="AP596">
            <v>32.584953000000041</v>
          </cell>
          <cell r="AQ596">
            <v>17.561676600000283</v>
          </cell>
          <cell r="AR596">
            <v>-374.14496499999223</v>
          </cell>
          <cell r="AS596">
            <v>9.2506789999997636</v>
          </cell>
          <cell r="AT596">
            <v>62.701028399999814</v>
          </cell>
          <cell r="AU596">
            <v>20.333117000000129</v>
          </cell>
          <cell r="AV596">
            <v>10.957150000000183</v>
          </cell>
          <cell r="AW596">
            <v>46.682858300000134</v>
          </cell>
          <cell r="AX596">
            <v>6.9731430000001637</v>
          </cell>
          <cell r="AY596">
            <v>-164.03504369999973</v>
          </cell>
          <cell r="AZ596">
            <v>-220.12544079999861</v>
          </cell>
          <cell r="BA596">
            <v>-106.28511600000002</v>
          </cell>
          <cell r="BB596">
            <v>-100.55299999999988</v>
          </cell>
          <cell r="BC596">
            <v>45.234257300000081</v>
          </cell>
          <cell r="BD596">
            <v>14.72140249999984</v>
          </cell>
          <cell r="BE596">
            <v>-629.65508229999978</v>
          </cell>
          <cell r="BF596">
            <v>-8.5596669999999904</v>
          </cell>
          <cell r="BG596">
            <v>50.683011000000079</v>
          </cell>
          <cell r="BH596">
            <v>9.3371999999999389</v>
          </cell>
          <cell r="BI596">
            <v>0.97311500000023443</v>
          </cell>
          <cell r="BJ596">
            <v>0.19911100000035731</v>
          </cell>
          <cell r="BK596">
            <v>-29.002214000000095</v>
          </cell>
          <cell r="BL596">
            <v>-348.76719050000065</v>
          </cell>
          <cell r="BM596">
            <v>-190.90961480000078</v>
          </cell>
          <cell r="BN596">
            <v>-46.546757000000071</v>
          </cell>
          <cell r="BO596">
            <v>-126.18557860000055</v>
          </cell>
          <cell r="BP596">
            <v>41.72075249999989</v>
          </cell>
          <cell r="BQ596">
            <v>17.402750100000048</v>
          </cell>
          <cell r="BR596">
            <v>-621.41926620002778</v>
          </cell>
          <cell r="BS596">
            <v>-1.6206899999997404</v>
          </cell>
          <cell r="BT596">
            <v>34.371392000000014</v>
          </cell>
          <cell r="BU596">
            <v>14.935288000000128</v>
          </cell>
          <cell r="BV596">
            <v>-84.474821999999676</v>
          </cell>
          <cell r="BW596">
            <v>-11.393392000000404</v>
          </cell>
          <cell r="BX596">
            <v>-23.882525999999871</v>
          </cell>
          <cell r="BY596">
            <v>-167.91835420000098</v>
          </cell>
          <cell r="BZ596">
            <v>-83.298101399999723</v>
          </cell>
          <cell r="CA596">
            <v>-132.65587500000038</v>
          </cell>
          <cell r="CB596">
            <v>-238.05544459999965</v>
          </cell>
          <cell r="CC596">
            <v>46.453069000000141</v>
          </cell>
          <cell r="CD596">
            <v>26.120189999999639</v>
          </cell>
          <cell r="CE596">
            <v>-1185.725641099998</v>
          </cell>
          <cell r="CF596">
            <v>19.549011800000699</v>
          </cell>
          <cell r="CG596">
            <v>-3.0725930000007793</v>
          </cell>
          <cell r="CH596">
            <v>-11.080336500000158</v>
          </cell>
          <cell r="CI596">
            <v>-27.326183000001038</v>
          </cell>
          <cell r="CJ596">
            <v>-50.63325900000018</v>
          </cell>
          <cell r="CK596">
            <v>12.517819599999711</v>
          </cell>
          <cell r="CL596">
            <v>-311.47962440000265</v>
          </cell>
          <cell r="CM596">
            <v>-250.93155870000191</v>
          </cell>
          <cell r="CN596">
            <v>-366.00747799999954</v>
          </cell>
          <cell r="CO596">
            <v>-153.31601899999987</v>
          </cell>
          <cell r="CP596">
            <v>-32.38583589999871</v>
          </cell>
          <cell r="CQ596">
            <v>-11.559584999999061</v>
          </cell>
          <cell r="CR596">
            <v>-897.28226560002076</v>
          </cell>
          <cell r="CS596">
            <v>29.42502610000065</v>
          </cell>
          <cell r="CT596">
            <v>-33.311845000000176</v>
          </cell>
          <cell r="CU596">
            <v>85.325697399999626</v>
          </cell>
          <cell r="CV596">
            <v>21.043149699999049</v>
          </cell>
          <cell r="CW596">
            <v>-16.485574500000439</v>
          </cell>
          <cell r="CX596">
            <v>-100.9034085000003</v>
          </cell>
          <cell r="CY596">
            <v>-448.01828749999913</v>
          </cell>
          <cell r="CZ596">
            <v>-287.83509610000328</v>
          </cell>
          <cell r="DA596">
            <v>-55.835892999995849</v>
          </cell>
          <cell r="DB596">
            <v>-86.036231199999747</v>
          </cell>
          <cell r="DC596">
            <v>-36.29327000000012</v>
          </cell>
          <cell r="DD596">
            <v>31.643466999999873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8">
          <cell r="A598" t="str">
            <v>Total Gas Generation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-807.71542899985798</v>
          </cell>
          <cell r="R598">
            <v>-40156.073086999357</v>
          </cell>
          <cell r="S598">
            <v>-650.34226300008595</v>
          </cell>
          <cell r="T598">
            <v>-1009.1435770001262</v>
          </cell>
          <cell r="U598">
            <v>-1569.2643159995787</v>
          </cell>
          <cell r="V598">
            <v>-3003.4709409999195</v>
          </cell>
          <cell r="W598">
            <v>-3092.5638480002526</v>
          </cell>
          <cell r="X598">
            <v>-3222.0696720001288</v>
          </cell>
          <cell r="Y598">
            <v>-5699.6981625000481</v>
          </cell>
          <cell r="Z598">
            <v>-8091.3461030998733</v>
          </cell>
          <cell r="AA598">
            <v>-6908.6825413999613</v>
          </cell>
          <cell r="AB598">
            <v>-4061.6961999998894</v>
          </cell>
          <cell r="AC598">
            <v>-1445.0168399997056</v>
          </cell>
          <cell r="AD598">
            <v>-1402.778623000253</v>
          </cell>
          <cell r="AE598">
            <v>-12843.785013701767</v>
          </cell>
          <cell r="AF598">
            <v>-32.919701000209898</v>
          </cell>
          <cell r="AG598">
            <v>-291.9283384999726</v>
          </cell>
          <cell r="AH598">
            <v>-75.910222999984398</v>
          </cell>
          <cell r="AI598">
            <v>-966.56410200032406</v>
          </cell>
          <cell r="AJ598">
            <v>-401.43974629999138</v>
          </cell>
          <cell r="AK598">
            <v>-2210.4680600003339</v>
          </cell>
          <cell r="AL598">
            <v>-3344.1330899996683</v>
          </cell>
          <cell r="AM598">
            <v>-3799.2383494998794</v>
          </cell>
          <cell r="AN598">
            <v>-981.32485999981873</v>
          </cell>
          <cell r="AO598">
            <v>-713.15020699985325</v>
          </cell>
          <cell r="AP598">
            <v>90.673289000056684</v>
          </cell>
          <cell r="AQ598">
            <v>-117.38162539992481</v>
          </cell>
          <cell r="AR598">
            <v>-11745.364674998447</v>
          </cell>
          <cell r="AS598">
            <v>-91.048463500104845</v>
          </cell>
          <cell r="AT598">
            <v>-111.83850359986536</v>
          </cell>
          <cell r="AU598">
            <v>-145.12955499999225</v>
          </cell>
          <cell r="AV598">
            <v>-436.60455300007015</v>
          </cell>
          <cell r="AW598">
            <v>-116.59205169999041</v>
          </cell>
          <cell r="AX598">
            <v>-1172.2868439999875</v>
          </cell>
          <cell r="AY598">
            <v>-4105.7917817002162</v>
          </cell>
          <cell r="AZ598">
            <v>-3216.5088298001792</v>
          </cell>
          <cell r="BA598">
            <v>-1445.7906459998339</v>
          </cell>
          <cell r="BB598">
            <v>-1125.727455499582</v>
          </cell>
          <cell r="BC598">
            <v>124.64361829985864</v>
          </cell>
          <cell r="BD598">
            <v>97.310390500118956</v>
          </cell>
          <cell r="BE598">
            <v>-12028.766739301383</v>
          </cell>
          <cell r="BF598">
            <v>86.278371999738738</v>
          </cell>
          <cell r="BG598">
            <v>-224.23123300005682</v>
          </cell>
          <cell r="BH598">
            <v>-82.320464999647811</v>
          </cell>
          <cell r="BI598">
            <v>-557.7051770001417</v>
          </cell>
          <cell r="BJ598">
            <v>-273.63712899992242</v>
          </cell>
          <cell r="BK598">
            <v>-1428.258349499898</v>
          </cell>
          <cell r="BL598">
            <v>-3964.3842545000371</v>
          </cell>
          <cell r="BM598">
            <v>-3225.0757188000716</v>
          </cell>
          <cell r="BN598">
            <v>-1196.3999630000908</v>
          </cell>
          <cell r="BO598">
            <v>-922.18273209990002</v>
          </cell>
          <cell r="BP598">
            <v>-96.528418500209227</v>
          </cell>
          <cell r="BQ598">
            <v>-144.32167089986615</v>
          </cell>
          <cell r="BR598">
            <v>-12106.246876703575</v>
          </cell>
          <cell r="BS598">
            <v>-88.72532600001432</v>
          </cell>
          <cell r="BT598">
            <v>27.506422500126064</v>
          </cell>
          <cell r="BU598">
            <v>-91.221492000157014</v>
          </cell>
          <cell r="BV598">
            <v>-548.18918300000951</v>
          </cell>
          <cell r="BW598">
            <v>-237.71840900008101</v>
          </cell>
          <cell r="BX598">
            <v>-1342.851029999787</v>
          </cell>
          <cell r="BY598">
            <v>-3954.0922451997176</v>
          </cell>
          <cell r="BZ598">
            <v>-3530.2645753996912</v>
          </cell>
          <cell r="CA598">
            <v>-1276.8967955000699</v>
          </cell>
          <cell r="CB598">
            <v>-957.60375210014172</v>
          </cell>
          <cell r="CC598">
            <v>-9.2826419998891652</v>
          </cell>
          <cell r="CD598">
            <v>-96.907849000068381</v>
          </cell>
          <cell r="CE598">
            <v>-17889.10666509904</v>
          </cell>
          <cell r="CF598">
            <v>-31.971243199892342</v>
          </cell>
          <cell r="CG598">
            <v>-596.47310100030154</v>
          </cell>
          <cell r="CH598">
            <v>-81.237926499918103</v>
          </cell>
          <cell r="CI598">
            <v>-869.48547800001688</v>
          </cell>
          <cell r="CJ598">
            <v>-802.78710000007413</v>
          </cell>
          <cell r="CK598">
            <v>-2515.1946173999459</v>
          </cell>
          <cell r="CL598">
            <v>-4255.5282353996299</v>
          </cell>
          <cell r="CM598">
            <v>-4452.0517451998312</v>
          </cell>
          <cell r="CN598">
            <v>-1862.8011759999208</v>
          </cell>
          <cell r="CO598">
            <v>-1758.7944080000743</v>
          </cell>
          <cell r="CP598">
            <v>-268.59453590004705</v>
          </cell>
          <cell r="CQ598">
            <v>-394.18709849985316</v>
          </cell>
          <cell r="CR598">
            <v>-19237.632712600753</v>
          </cell>
          <cell r="CS598">
            <v>-190.21847090008669</v>
          </cell>
          <cell r="CT598">
            <v>-710.08226799988188</v>
          </cell>
          <cell r="CU598">
            <v>-463.90622259979136</v>
          </cell>
          <cell r="CV598">
            <v>-510.32824030006304</v>
          </cell>
          <cell r="CW598">
            <v>-208.71319649997167</v>
          </cell>
          <cell r="CX598">
            <v>-2095.6006684999447</v>
          </cell>
          <cell r="CY598">
            <v>-5000.7575695002452</v>
          </cell>
          <cell r="CZ598">
            <v>-4819.4692365997471</v>
          </cell>
          <cell r="DA598">
            <v>-2302.2654784999322</v>
          </cell>
          <cell r="DB598">
            <v>-1815.8959796996787</v>
          </cell>
          <cell r="DC598">
            <v>-789.43296599993482</v>
          </cell>
          <cell r="DD598">
            <v>-330.96241550007835</v>
          </cell>
          <cell r="DE598">
            <v>-10861.965675001964</v>
          </cell>
          <cell r="DF598">
            <v>-1.1013129996135831</v>
          </cell>
          <cell r="DG598">
            <v>-605.6301299999468</v>
          </cell>
          <cell r="DH598">
            <v>-222.10729800001718</v>
          </cell>
          <cell r="DI598">
            <v>-564.72872099978849</v>
          </cell>
          <cell r="DJ598">
            <v>11.091961000114679</v>
          </cell>
          <cell r="DK598">
            <v>-1613.7538549997844</v>
          </cell>
          <cell r="DL598">
            <v>-3286.2410580001306</v>
          </cell>
          <cell r="DM598">
            <v>-2661.6768054999411</v>
          </cell>
          <cell r="DN598">
            <v>-942.71891399985179</v>
          </cell>
          <cell r="DO598">
            <v>-557.16471500019543</v>
          </cell>
          <cell r="DP598">
            <v>-97.466039000311866</v>
          </cell>
          <cell r="DQ598">
            <v>-320.46878750016913</v>
          </cell>
          <cell r="DR598">
            <v>-14902.440409500152</v>
          </cell>
          <cell r="DS598">
            <v>-310.83768899994902</v>
          </cell>
          <cell r="DT598">
            <v>-171.70288699981757</v>
          </cell>
          <cell r="DU598">
            <v>-561.8022289997898</v>
          </cell>
          <cell r="DV598">
            <v>-481.83499549992848</v>
          </cell>
          <cell r="DW598">
            <v>-228.63342799991369</v>
          </cell>
          <cell r="DX598">
            <v>-1707.5831339997239</v>
          </cell>
          <cell r="DY598">
            <v>-3904.3106924998574</v>
          </cell>
          <cell r="DZ598">
            <v>-4451.7659819996916</v>
          </cell>
          <cell r="EA598">
            <v>-1501.2127810004167</v>
          </cell>
          <cell r="EB598">
            <v>-808.99635199992917</v>
          </cell>
          <cell r="EC598">
            <v>-672.52916199993342</v>
          </cell>
          <cell r="ED598">
            <v>-101.2310774999205</v>
          </cell>
        </row>
        <row r="600">
          <cell r="A600" t="str">
            <v>Hydro Generation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4">
          <cell r="A604" t="str">
            <v>Total Hydro Generation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6">
          <cell r="A606" t="str">
            <v>Other Generation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-3317.1320974000264</v>
          </cell>
          <cell r="DS610">
            <v>-88.975794000012684</v>
          </cell>
          <cell r="DT610">
            <v>-301.14614799999981</v>
          </cell>
          <cell r="DU610">
            <v>-399.69709470000089</v>
          </cell>
          <cell r="DV610">
            <v>-533.89989300000161</v>
          </cell>
          <cell r="DW610">
            <v>-262.28675249999651</v>
          </cell>
          <cell r="DX610">
            <v>-53.223658999995678</v>
          </cell>
          <cell r="DY610">
            <v>-234.87579180000466</v>
          </cell>
          <cell r="DZ610">
            <v>-115.53766800000449</v>
          </cell>
          <cell r="EA610">
            <v>-281.78102960000251</v>
          </cell>
          <cell r="EB610">
            <v>-276.16892959999677</v>
          </cell>
          <cell r="EC610">
            <v>-357.54833019999205</v>
          </cell>
          <cell r="ED610">
            <v>-411.99100700000417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-840.62787809991278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-480.41170009999769</v>
          </cell>
          <cell r="DQ611">
            <v>-360.2161780000024</v>
          </cell>
          <cell r="DR611">
            <v>-3793.8315384299494</v>
          </cell>
          <cell r="DS611">
            <v>-645.0592525999964</v>
          </cell>
          <cell r="DT611">
            <v>-546.21774739999819</v>
          </cell>
          <cell r="DU611">
            <v>-427.01422952999565</v>
          </cell>
          <cell r="DV611">
            <v>-240.67127299999993</v>
          </cell>
          <cell r="DW611">
            <v>-180.47279479999997</v>
          </cell>
          <cell r="DX611">
            <v>-325.00785800000085</v>
          </cell>
          <cell r="DY611">
            <v>-193.60109039999952</v>
          </cell>
          <cell r="DZ611">
            <v>-108.66193900000144</v>
          </cell>
          <cell r="EA611">
            <v>-387.8530580000006</v>
          </cell>
          <cell r="EB611">
            <v>-383.12413299999753</v>
          </cell>
          <cell r="EC611">
            <v>-170.8530066999956</v>
          </cell>
          <cell r="ED611">
            <v>-185.29515599999286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-318.27272139990237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-191.33476840000367</v>
          </cell>
          <cell r="DQ612">
            <v>-126.93795300000056</v>
          </cell>
          <cell r="DR612">
            <v>-2214.0292969158618</v>
          </cell>
          <cell r="DS612">
            <v>-100.43636520000291</v>
          </cell>
          <cell r="DT612">
            <v>-327.16452222999942</v>
          </cell>
          <cell r="DU612">
            <v>-347.47260483600257</v>
          </cell>
          <cell r="DV612">
            <v>-93.805495299999166</v>
          </cell>
          <cell r="DW612">
            <v>-242.59312560000035</v>
          </cell>
          <cell r="DX612">
            <v>-227.10746450000079</v>
          </cell>
          <cell r="DY612">
            <v>-27.381443999998737</v>
          </cell>
          <cell r="DZ612">
            <v>-87.409026999997877</v>
          </cell>
          <cell r="EA612">
            <v>-130.5235990000001</v>
          </cell>
          <cell r="EB612">
            <v>-107.85316089999833</v>
          </cell>
          <cell r="EC612">
            <v>-250.79487559999689</v>
          </cell>
          <cell r="ED612">
            <v>-271.48761275000288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-494.83405160007533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-239.31521100000828</v>
          </cell>
          <cell r="DQ613">
            <v>-255.51884060000884</v>
          </cell>
          <cell r="DR613">
            <v>-3787.1369147999212</v>
          </cell>
          <cell r="DS613">
            <v>-569.43498239999462</v>
          </cell>
          <cell r="DT613">
            <v>-265.03931010000088</v>
          </cell>
          <cell r="DU613">
            <v>-724.01981489999889</v>
          </cell>
          <cell r="DV613">
            <v>-139.59157460000279</v>
          </cell>
          <cell r="DW613">
            <v>-309.19903020000129</v>
          </cell>
          <cell r="DX613">
            <v>-671.48807149999993</v>
          </cell>
          <cell r="DY613">
            <v>-62.07918570000038</v>
          </cell>
          <cell r="DZ613">
            <v>-119.69877300000007</v>
          </cell>
          <cell r="EA613">
            <v>-30.548205000002781</v>
          </cell>
          <cell r="EB613">
            <v>-73.280067200001213</v>
          </cell>
          <cell r="EC613">
            <v>-614.39766159999999</v>
          </cell>
          <cell r="ED613">
            <v>-208.36023859999841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-45.369670000043698</v>
          </cell>
          <cell r="DS614">
            <v>0</v>
          </cell>
          <cell r="DT614">
            <v>0</v>
          </cell>
          <cell r="DU614">
            <v>-2.0932000000029802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-43.276469999997062</v>
          </cell>
          <cell r="EC614">
            <v>0</v>
          </cell>
          <cell r="ED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-52.859739000035916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-52.859738999999536</v>
          </cell>
          <cell r="DR615">
            <v>-2627.7469167999807</v>
          </cell>
          <cell r="DS615">
            <v>-180.01520899999741</v>
          </cell>
          <cell r="DT615">
            <v>-459.49835370000073</v>
          </cell>
          <cell r="DU615">
            <v>-590.67784189999657</v>
          </cell>
          <cell r="DV615">
            <v>-376.38616700000057</v>
          </cell>
          <cell r="DW615">
            <v>-229.09587850000025</v>
          </cell>
          <cell r="DX615">
            <v>-158.99503499999992</v>
          </cell>
          <cell r="DY615">
            <v>-36.731385999999475</v>
          </cell>
          <cell r="DZ615">
            <v>-89.269368000001123</v>
          </cell>
          <cell r="EA615">
            <v>-123.41610329999821</v>
          </cell>
          <cell r="EB615">
            <v>-320.6973739999994</v>
          </cell>
          <cell r="EC615">
            <v>-22.050413400000252</v>
          </cell>
          <cell r="ED615">
            <v>-40.913787000004959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-266.4521777999762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-38.122137399999701</v>
          </cell>
          <cell r="DP616">
            <v>-152.85382690000006</v>
          </cell>
          <cell r="DQ616">
            <v>-75.476213500001904</v>
          </cell>
          <cell r="DR616">
            <v>-575.31853659002809</v>
          </cell>
          <cell r="DS616">
            <v>-131.51585120000163</v>
          </cell>
          <cell r="DT616">
            <v>-85.089893999998822</v>
          </cell>
          <cell r="DU616">
            <v>61.378742999999304</v>
          </cell>
          <cell r="DV616">
            <v>-30.861570099999881</v>
          </cell>
          <cell r="DW616">
            <v>-118.88589900000079</v>
          </cell>
          <cell r="DX616">
            <v>-32.935701500000505</v>
          </cell>
          <cell r="DY616">
            <v>-61.685013000000254</v>
          </cell>
          <cell r="DZ616">
            <v>-25.859344499999679</v>
          </cell>
          <cell r="EA616">
            <v>-14.790350950000175</v>
          </cell>
          <cell r="EB616">
            <v>-27.438441000000239</v>
          </cell>
          <cell r="EC616">
            <v>-6.6830064999994647</v>
          </cell>
          <cell r="ED616">
            <v>-100.95220784000048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-35.781444899970666</v>
          </cell>
          <cell r="S617">
            <v>0</v>
          </cell>
          <cell r="T617">
            <v>0</v>
          </cell>
          <cell r="U617">
            <v>0</v>
          </cell>
          <cell r="V617">
            <v>-19.124692699999287</v>
          </cell>
          <cell r="W617">
            <v>-9.3992552000017895</v>
          </cell>
          <cell r="X617">
            <v>-7.2574970000023313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-94.225900404038839</v>
          </cell>
          <cell r="AF617">
            <v>-4.7059947700035991</v>
          </cell>
          <cell r="AG617">
            <v>-31.676705230001971</v>
          </cell>
          <cell r="AH617">
            <v>-13.271063300002425</v>
          </cell>
          <cell r="AI617">
            <v>-2.2128517999990436</v>
          </cell>
          <cell r="AJ617">
            <v>-16.990280800000619</v>
          </cell>
          <cell r="AK617">
            <v>-6.5990319999982603</v>
          </cell>
          <cell r="AL617">
            <v>-1.1663757040005294</v>
          </cell>
          <cell r="AM617">
            <v>1.3124693999998271</v>
          </cell>
          <cell r="AN617">
            <v>-6.232004000001325</v>
          </cell>
          <cell r="AO617">
            <v>-5.9981895999990229</v>
          </cell>
          <cell r="AP617">
            <v>-6.6858725999991293</v>
          </cell>
          <cell r="AQ617">
            <v>0</v>
          </cell>
          <cell r="AR617">
            <v>-80.018009849998634</v>
          </cell>
          <cell r="AS617">
            <v>-0.44855975999962538</v>
          </cell>
          <cell r="AT617">
            <v>-11.433631500000047</v>
          </cell>
          <cell r="AU617">
            <v>-11.770809699999518</v>
          </cell>
          <cell r="AV617">
            <v>-4.142368050001096</v>
          </cell>
          <cell r="AW617">
            <v>-13.421505860002071</v>
          </cell>
          <cell r="AX617">
            <v>-8.7314669799998228</v>
          </cell>
          <cell r="AY617">
            <v>0</v>
          </cell>
          <cell r="AZ617">
            <v>-5.0712531999997736</v>
          </cell>
          <cell r="BA617">
            <v>-10.620066699997551</v>
          </cell>
          <cell r="BB617">
            <v>-8.5380311000008078</v>
          </cell>
          <cell r="BC617">
            <v>0</v>
          </cell>
          <cell r="BD617">
            <v>-5.84031700000196</v>
          </cell>
          <cell r="BE617">
            <v>-93.649352510052267</v>
          </cell>
          <cell r="BF617">
            <v>-5.4992886999971233</v>
          </cell>
          <cell r="BG617">
            <v>-0.96226030000252649</v>
          </cell>
          <cell r="BH617">
            <v>-5.1824588999988919</v>
          </cell>
          <cell r="BI617">
            <v>-19.021443400000862</v>
          </cell>
          <cell r="BJ617">
            <v>-9.8546425300010014</v>
          </cell>
          <cell r="BK617">
            <v>-3.0611714799997571</v>
          </cell>
          <cell r="BL617">
            <v>7.6026899998396402E-2</v>
          </cell>
          <cell r="BM617">
            <v>-14.16648890000215</v>
          </cell>
          <cell r="BN617">
            <v>-23.637935800001287</v>
          </cell>
          <cell r="BO617">
            <v>0</v>
          </cell>
          <cell r="BP617">
            <v>-12.339689399996132</v>
          </cell>
          <cell r="BQ617">
            <v>0</v>
          </cell>
          <cell r="BR617">
            <v>-105.58380809001392</v>
          </cell>
          <cell r="BS617">
            <v>-12.291681299997435</v>
          </cell>
          <cell r="BT617">
            <v>0</v>
          </cell>
          <cell r="BU617">
            <v>-2.2691283599997405</v>
          </cell>
          <cell r="BV617">
            <v>-15.117778499999986</v>
          </cell>
          <cell r="BW617">
            <v>-17.43505820000064</v>
          </cell>
          <cell r="BX617">
            <v>-4.3614139999990584</v>
          </cell>
          <cell r="BY617">
            <v>-6.167903400000796</v>
          </cell>
          <cell r="BZ617">
            <v>-12.127606629997899</v>
          </cell>
          <cell r="CA617">
            <v>-14.60202560000107</v>
          </cell>
          <cell r="CB617">
            <v>0</v>
          </cell>
          <cell r="CC617">
            <v>-8.219826100001228</v>
          </cell>
          <cell r="CD617">
            <v>-12.991386000001512</v>
          </cell>
          <cell r="CE617">
            <v>-104.86263475997839</v>
          </cell>
          <cell r="CF617">
            <v>-3.5236780999985058</v>
          </cell>
          <cell r="CG617">
            <v>0</v>
          </cell>
          <cell r="CH617">
            <v>-3.630934700002399</v>
          </cell>
          <cell r="CI617">
            <v>-1.2172411499996088</v>
          </cell>
          <cell r="CJ617">
            <v>-7.9970815999986371</v>
          </cell>
          <cell r="CK617">
            <v>-18.381518700000015</v>
          </cell>
          <cell r="CL617">
            <v>-11.500593749999098</v>
          </cell>
          <cell r="CM617">
            <v>-16.426536299997679</v>
          </cell>
          <cell r="CN617">
            <v>-14.326481240001158</v>
          </cell>
          <cell r="CO617">
            <v>-7.8573725200003537</v>
          </cell>
          <cell r="CP617">
            <v>-10.056524999999965</v>
          </cell>
          <cell r="CQ617">
            <v>-9.9446717000028002</v>
          </cell>
          <cell r="CR617">
            <v>-847.15650601993548</v>
          </cell>
          <cell r="CS617">
            <v>-0.87938802999997279</v>
          </cell>
          <cell r="CT617">
            <v>-6.6527157999989868</v>
          </cell>
          <cell r="CU617">
            <v>-13.50777879999805</v>
          </cell>
          <cell r="CV617">
            <v>-1.7887515000002168</v>
          </cell>
          <cell r="CW617">
            <v>-22.867672859996674</v>
          </cell>
          <cell r="CX617">
            <v>-16.181145099999412</v>
          </cell>
          <cell r="CY617">
            <v>5.7773323000001255</v>
          </cell>
          <cell r="CZ617">
            <v>0</v>
          </cell>
          <cell r="DA617">
            <v>-17.274175769998692</v>
          </cell>
          <cell r="DB617">
            <v>-240.21735740000076</v>
          </cell>
          <cell r="DC617">
            <v>-211.58856430000378</v>
          </cell>
          <cell r="DD617">
            <v>-321.9762887600009</v>
          </cell>
          <cell r="DE617">
            <v>-1339.8630264239619</v>
          </cell>
          <cell r="DF617">
            <v>-69.739781899999798</v>
          </cell>
          <cell r="DG617">
            <v>-190.34956306000095</v>
          </cell>
          <cell r="DH617">
            <v>-113.97673912999744</v>
          </cell>
          <cell r="DI617">
            <v>-121.20741070000076</v>
          </cell>
          <cell r="DJ617">
            <v>-212.99498241000038</v>
          </cell>
          <cell r="DK617">
            <v>-76.192374280002696</v>
          </cell>
          <cell r="DL617">
            <v>-46.60526127400226</v>
          </cell>
          <cell r="DM617">
            <v>-55.041891400003806</v>
          </cell>
          <cell r="DN617">
            <v>-110.18743019999965</v>
          </cell>
          <cell r="DO617">
            <v>-102.56383226999969</v>
          </cell>
          <cell r="DP617">
            <v>-131.16079429999809</v>
          </cell>
          <cell r="DQ617">
            <v>-109.84296550000727</v>
          </cell>
          <cell r="DR617">
            <v>-1283.2399696600041</v>
          </cell>
          <cell r="DS617">
            <v>-179.00368829999934</v>
          </cell>
          <cell r="DT617">
            <v>-84.489916499998799</v>
          </cell>
          <cell r="DU617">
            <v>-63.646718599997257</v>
          </cell>
          <cell r="DV617">
            <v>-151.91922010000417</v>
          </cell>
          <cell r="DW617">
            <v>-138.71173809999891</v>
          </cell>
          <cell r="DX617">
            <v>-18.910108679996483</v>
          </cell>
          <cell r="DY617">
            <v>18.697215300002426</v>
          </cell>
          <cell r="DZ617">
            <v>-96.559195300000283</v>
          </cell>
          <cell r="EA617">
            <v>-138.42837039999722</v>
          </cell>
          <cell r="EB617">
            <v>-67.165629700004502</v>
          </cell>
          <cell r="EC617">
            <v>-222.28420668000035</v>
          </cell>
          <cell r="ED617">
            <v>-140.81839259999833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-21.760141699996893</v>
          </cell>
          <cell r="S618">
            <v>0</v>
          </cell>
          <cell r="T618">
            <v>0</v>
          </cell>
          <cell r="U618">
            <v>0</v>
          </cell>
          <cell r="V618">
            <v>-10.981256600000052</v>
          </cell>
          <cell r="W618">
            <v>-6.2003181000000041</v>
          </cell>
          <cell r="X618">
            <v>-4.5785670000004757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-70.850147160002962</v>
          </cell>
          <cell r="AF618">
            <v>-3.2102697299997089</v>
          </cell>
          <cell r="AG618">
            <v>-13.607142000000749</v>
          </cell>
          <cell r="AH618">
            <v>-11.037956299998768</v>
          </cell>
          <cell r="AI618">
            <v>-7.317481800000678</v>
          </cell>
          <cell r="AJ618">
            <v>-13.631898059999003</v>
          </cell>
          <cell r="AK618">
            <v>-4.9165797000005114</v>
          </cell>
          <cell r="AL618">
            <v>-1.2182082999997874</v>
          </cell>
          <cell r="AM618">
            <v>-0.48574270000062825</v>
          </cell>
          <cell r="AN618">
            <v>-3.6230945000006614</v>
          </cell>
          <cell r="AO618">
            <v>-1.0577146699997684</v>
          </cell>
          <cell r="AP618">
            <v>-9.1173486999996385</v>
          </cell>
          <cell r="AQ618">
            <v>-1.6267107000003307</v>
          </cell>
          <cell r="AR618">
            <v>-56.775763480007299</v>
          </cell>
          <cell r="AS618">
            <v>-0.86267763000068953</v>
          </cell>
          <cell r="AT618">
            <v>-9.4663242000005994</v>
          </cell>
          <cell r="AU618">
            <v>-8.3582851200008008</v>
          </cell>
          <cell r="AV618">
            <v>1.6015071000001626</v>
          </cell>
          <cell r="AW618">
            <v>-9.8261805599995569</v>
          </cell>
          <cell r="AX618">
            <v>-5.6725659700005053</v>
          </cell>
          <cell r="AY618">
            <v>0</v>
          </cell>
          <cell r="AZ618">
            <v>-3.1994790000007924</v>
          </cell>
          <cell r="BA618">
            <v>-7.9968726999995852</v>
          </cell>
          <cell r="BB618">
            <v>-5.8356979999989562</v>
          </cell>
          <cell r="BC618">
            <v>-1.7374459000002389</v>
          </cell>
          <cell r="BD618">
            <v>-5.4217415000002802</v>
          </cell>
          <cell r="BE618">
            <v>-61.131394189986167</v>
          </cell>
          <cell r="BF618">
            <v>-1.5227958699997544</v>
          </cell>
          <cell r="BG618">
            <v>3.665771500000119</v>
          </cell>
          <cell r="BH618">
            <v>-1.6401895999988483</v>
          </cell>
          <cell r="BI618">
            <v>-17.135659400000804</v>
          </cell>
          <cell r="BJ618">
            <v>-5.93693328000154</v>
          </cell>
          <cell r="BK618">
            <v>-2.3667258400000719</v>
          </cell>
          <cell r="BL618">
            <v>0.75847600000088278</v>
          </cell>
          <cell r="BM618">
            <v>-9.7043542999999772</v>
          </cell>
          <cell r="BN618">
            <v>-18.670958599999722</v>
          </cell>
          <cell r="BO618">
            <v>0</v>
          </cell>
          <cell r="BP618">
            <v>-8.5780247999991843</v>
          </cell>
          <cell r="BQ618">
            <v>0</v>
          </cell>
          <cell r="BR618">
            <v>-78.67215378000401</v>
          </cell>
          <cell r="BS618">
            <v>-8.0918640500003676</v>
          </cell>
          <cell r="BT618">
            <v>0</v>
          </cell>
          <cell r="BU618">
            <v>-1.2674639000015304</v>
          </cell>
          <cell r="BV618">
            <v>-10.135673700000552</v>
          </cell>
          <cell r="BW618">
            <v>-10.547351199998957</v>
          </cell>
          <cell r="BX618">
            <v>-2.0913292000004731</v>
          </cell>
          <cell r="BY618">
            <v>-7.4905397399998037</v>
          </cell>
          <cell r="BZ618">
            <v>-10.549009300000762</v>
          </cell>
          <cell r="CA618">
            <v>-11.179108500000439</v>
          </cell>
          <cell r="CB618">
            <v>0</v>
          </cell>
          <cell r="CC618">
            <v>-11.19031460000042</v>
          </cell>
          <cell r="CD618">
            <v>-6.1294995899988862</v>
          </cell>
          <cell r="CE618">
            <v>-73.402544640004635</v>
          </cell>
          <cell r="CF618">
            <v>0</v>
          </cell>
          <cell r="CG618">
            <v>0</v>
          </cell>
          <cell r="CH618">
            <v>-1.9477456000004167</v>
          </cell>
          <cell r="CI618">
            <v>-0.74509333999958471</v>
          </cell>
          <cell r="CJ618">
            <v>-5.9637359999996988</v>
          </cell>
          <cell r="CK618">
            <v>-19.62905839999803</v>
          </cell>
          <cell r="CL618">
            <v>-10.320939299999736</v>
          </cell>
          <cell r="CM618">
            <v>-13.473586140000407</v>
          </cell>
          <cell r="CN618">
            <v>-7.6755997600012051</v>
          </cell>
          <cell r="CO618">
            <v>-2.7472444999984873</v>
          </cell>
          <cell r="CP618">
            <v>-8.0216414999995322</v>
          </cell>
          <cell r="CQ618">
            <v>-2.8779001000002609</v>
          </cell>
          <cell r="CR618">
            <v>-244.42670638000709</v>
          </cell>
          <cell r="CS618">
            <v>-2.8061158300006355</v>
          </cell>
          <cell r="CT618">
            <v>-6.0832104999990406</v>
          </cell>
          <cell r="CU618">
            <v>-5.60524869999972</v>
          </cell>
          <cell r="CV618">
            <v>-0.77836274999935995</v>
          </cell>
          <cell r="CW618">
            <v>-22.562933749999502</v>
          </cell>
          <cell r="CX618">
            <v>-10.288303200000882</v>
          </cell>
          <cell r="CY618">
            <v>5.4396758000002592</v>
          </cell>
          <cell r="CZ618">
            <v>0</v>
          </cell>
          <cell r="DA618">
            <v>-16.563426400000026</v>
          </cell>
          <cell r="DB618">
            <v>-9.9683591000011802</v>
          </cell>
          <cell r="DC618">
            <v>-70.312225900001067</v>
          </cell>
          <cell r="DD618">
            <v>-104.89819604999866</v>
          </cell>
          <cell r="DE618">
            <v>-507.83185394000611</v>
          </cell>
          <cell r="DF618">
            <v>-10.830429430001459</v>
          </cell>
          <cell r="DG618">
            <v>-101.21884754999974</v>
          </cell>
          <cell r="DH618">
            <v>-16.105224880000605</v>
          </cell>
          <cell r="DI618">
            <v>-17.243540499999654</v>
          </cell>
          <cell r="DJ618">
            <v>-78.54326465000031</v>
          </cell>
          <cell r="DK618">
            <v>-63.424723569999514</v>
          </cell>
          <cell r="DL618">
            <v>-61.696525199999996</v>
          </cell>
          <cell r="DM618">
            <v>-32.3281106000004</v>
          </cell>
          <cell r="DN618">
            <v>-65.055201200000738</v>
          </cell>
          <cell r="DO618">
            <v>26.605219140000372</v>
          </cell>
          <cell r="DP618">
            <v>-10.156704500001069</v>
          </cell>
          <cell r="DQ618">
            <v>-77.834500999997545</v>
          </cell>
          <cell r="DR618">
            <v>-434.70647884999926</v>
          </cell>
          <cell r="DS618">
            <v>-77.095117499999105</v>
          </cell>
          <cell r="DT618">
            <v>-28.690710899998521</v>
          </cell>
          <cell r="DU618">
            <v>3.1163303000002998</v>
          </cell>
          <cell r="DV618">
            <v>-74.647316839999803</v>
          </cell>
          <cell r="DW618">
            <v>-51.493094479998945</v>
          </cell>
          <cell r="DX618">
            <v>-2.8744212700003118</v>
          </cell>
          <cell r="DY618">
            <v>-67.920965799999067</v>
          </cell>
          <cell r="DZ618">
            <v>-22.935434400000304</v>
          </cell>
          <cell r="EA618">
            <v>-43.757832560000679</v>
          </cell>
          <cell r="EB618">
            <v>-27.409761999999319</v>
          </cell>
          <cell r="EC618">
            <v>-27.748845699999947</v>
          </cell>
          <cell r="ED618">
            <v>-13.249307700001737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-12.23998999997275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-12.239990000001853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-6.1199960999656469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-2.0399940999996033</v>
          </cell>
          <cell r="DC619">
            <v>-4.0800020000024233</v>
          </cell>
          <cell r="DD619">
            <v>0</v>
          </cell>
          <cell r="DE619">
            <v>-436.279892200022</v>
          </cell>
          <cell r="DF619">
            <v>0</v>
          </cell>
          <cell r="DG619">
            <v>0</v>
          </cell>
          <cell r="DH619">
            <v>-54.577905699999974</v>
          </cell>
          <cell r="DI619">
            <v>-3.0168059999996331</v>
          </cell>
          <cell r="DJ619">
            <v>-28.669210000000021</v>
          </cell>
          <cell r="DK619">
            <v>-166.47436440000092</v>
          </cell>
          <cell r="DL619">
            <v>-132.11769599999752</v>
          </cell>
          <cell r="DM619">
            <v>-10.199996899998951</v>
          </cell>
          <cell r="DN619">
            <v>-0.98590040000271983</v>
          </cell>
          <cell r="DO619">
            <v>-34.118002800001705</v>
          </cell>
          <cell r="DP619">
            <v>-6.1200100000023667</v>
          </cell>
          <cell r="DQ619">
            <v>0</v>
          </cell>
          <cell r="DR619">
            <v>-76.661268530064262</v>
          </cell>
          <cell r="DS619">
            <v>0</v>
          </cell>
          <cell r="DT619">
            <v>0</v>
          </cell>
          <cell r="DU619">
            <v>-107.5621215300016</v>
          </cell>
          <cell r="DV619">
            <v>2.0400079999999434</v>
          </cell>
          <cell r="DW619">
            <v>43.914609999999811</v>
          </cell>
          <cell r="DX619">
            <v>68.627043000000413</v>
          </cell>
          <cell r="DY619">
            <v>22.785925999996834</v>
          </cell>
          <cell r="DZ619">
            <v>12.902168000000529</v>
          </cell>
          <cell r="EA619">
            <v>-52.657403000001068</v>
          </cell>
          <cell r="EB619">
            <v>0</v>
          </cell>
          <cell r="EC619">
            <v>-66.711499000000913</v>
          </cell>
          <cell r="ED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-382.91158856492257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-266.49464186499972</v>
          </cell>
          <cell r="DD620">
            <v>-116.41694669999561</v>
          </cell>
          <cell r="DE620">
            <v>-2285.768064169999</v>
          </cell>
          <cell r="DF620">
            <v>-150.38892569000018</v>
          </cell>
          <cell r="DG620">
            <v>-205.54123980000077</v>
          </cell>
          <cell r="DH620">
            <v>-151.52448980000008</v>
          </cell>
          <cell r="DI620">
            <v>-90.721310500000982</v>
          </cell>
          <cell r="DJ620">
            <v>-173.53978419999839</v>
          </cell>
          <cell r="DK620">
            <v>-181.09128970000165</v>
          </cell>
          <cell r="DL620">
            <v>-118.66979840000204</v>
          </cell>
          <cell r="DM620">
            <v>-136.94378412000151</v>
          </cell>
          <cell r="DN620">
            <v>-174.30978526000035</v>
          </cell>
          <cell r="DO620">
            <v>-150.33093670000017</v>
          </cell>
          <cell r="DP620">
            <v>-466.39638159999959</v>
          </cell>
          <cell r="DQ620">
            <v>-286.31033839999873</v>
          </cell>
          <cell r="DR620">
            <v>-1544.2157698099618</v>
          </cell>
          <cell r="DS620">
            <v>-226.51204750000034</v>
          </cell>
          <cell r="DT620">
            <v>-96.845674999996845</v>
          </cell>
          <cell r="DU620">
            <v>-89.371887179997429</v>
          </cell>
          <cell r="DV620">
            <v>-95.251570000000356</v>
          </cell>
          <cell r="DW620">
            <v>-212.86120179999853</v>
          </cell>
          <cell r="DX620">
            <v>-130.88845940000101</v>
          </cell>
          <cell r="DY620">
            <v>32.140827199997148</v>
          </cell>
          <cell r="DZ620">
            <v>-72.353964999998425</v>
          </cell>
          <cell r="EA620">
            <v>-201.76723662999939</v>
          </cell>
          <cell r="EB620">
            <v>-46.242810499999905</v>
          </cell>
          <cell r="EC620">
            <v>-235.23076899999796</v>
          </cell>
          <cell r="ED620">
            <v>-169.03097500000149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-8.9100039999466389</v>
          </cell>
          <cell r="AF621">
            <v>0</v>
          </cell>
          <cell r="AG621">
            <v>0</v>
          </cell>
          <cell r="AH621">
            <v>0</v>
          </cell>
          <cell r="AI621">
            <v>-1.9800099999993108</v>
          </cell>
          <cell r="AJ621">
            <v>0</v>
          </cell>
          <cell r="AK621">
            <v>-6.9299939999982598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-17.819994999968912</v>
          </cell>
          <cell r="AS621">
            <v>0</v>
          </cell>
          <cell r="AT621">
            <v>0</v>
          </cell>
          <cell r="AU621">
            <v>0</v>
          </cell>
          <cell r="AV621">
            <v>0.99001000000134809</v>
          </cell>
          <cell r="AW621">
            <v>-9.8999999999978172</v>
          </cell>
          <cell r="AX621">
            <v>0</v>
          </cell>
          <cell r="AY621">
            <v>0</v>
          </cell>
          <cell r="AZ621">
            <v>-8.9100049999979092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4.2932259999797679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-0.99001000000134809</v>
          </cell>
          <cell r="BK621">
            <v>-0.65677000000141561</v>
          </cell>
          <cell r="BL621">
            <v>0</v>
          </cell>
          <cell r="BM621">
            <v>5.9400060000007215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-90.022101100010332</v>
          </cell>
          <cell r="CF621">
            <v>0</v>
          </cell>
          <cell r="CG621">
            <v>0</v>
          </cell>
          <cell r="CH621">
            <v>-4.0799969999970926</v>
          </cell>
          <cell r="CI621">
            <v>-10.02197299999898</v>
          </cell>
          <cell r="CJ621">
            <v>-26.417285999999876</v>
          </cell>
          <cell r="CK621">
            <v>-21.259298000000854</v>
          </cell>
          <cell r="CL621">
            <v>-4.3100157000008039</v>
          </cell>
          <cell r="CM621">
            <v>-30.053499999998166</v>
          </cell>
          <cell r="CN621">
            <v>6.1199685999999929</v>
          </cell>
          <cell r="CO621">
            <v>0</v>
          </cell>
          <cell r="CP621">
            <v>0</v>
          </cell>
          <cell r="CQ621">
            <v>0</v>
          </cell>
          <cell r="CR621">
            <v>-28.505387999990489</v>
          </cell>
          <cell r="CS621">
            <v>0</v>
          </cell>
          <cell r="CT621">
            <v>0</v>
          </cell>
          <cell r="CU621">
            <v>-5.9929830000000948</v>
          </cell>
          <cell r="CV621">
            <v>4.6766199999983655</v>
          </cell>
          <cell r="CW621">
            <v>2.7764559999995981</v>
          </cell>
          <cell r="CX621">
            <v>-19.568080000000919</v>
          </cell>
          <cell r="CY621">
            <v>2.039995999999519</v>
          </cell>
          <cell r="CZ621">
            <v>-2.0400100000006205</v>
          </cell>
          <cell r="DA621">
            <v>-2.0399949999991804</v>
          </cell>
          <cell r="DB621">
            <v>-8.3573919999980717</v>
          </cell>
          <cell r="DC621">
            <v>0</v>
          </cell>
          <cell r="DD621">
            <v>0</v>
          </cell>
          <cell r="DE621">
            <v>-199.95436184003484</v>
          </cell>
          <cell r="DF621">
            <v>0</v>
          </cell>
          <cell r="DG621">
            <v>0</v>
          </cell>
          <cell r="DH621">
            <v>-47.365903999998409</v>
          </cell>
          <cell r="DI621">
            <v>-44.422335100000055</v>
          </cell>
          <cell r="DJ621">
            <v>-106.30482563999976</v>
          </cell>
          <cell r="DK621">
            <v>2.469866200000979</v>
          </cell>
          <cell r="DL621">
            <v>19.409088450000127</v>
          </cell>
          <cell r="DM621">
            <v>4.0800326999997196</v>
          </cell>
          <cell r="DN621">
            <v>-11.601635000002716</v>
          </cell>
          <cell r="DO621">
            <v>-16.218649449998338</v>
          </cell>
          <cell r="DP621">
            <v>0</v>
          </cell>
          <cell r="DQ621">
            <v>0</v>
          </cell>
          <cell r="DR621">
            <v>-124.3532571499818</v>
          </cell>
          <cell r="DS621">
            <v>0</v>
          </cell>
          <cell r="DT621">
            <v>0</v>
          </cell>
          <cell r="DU621">
            <v>6.6850192999991123</v>
          </cell>
          <cell r="DV621">
            <v>-28.019141649998346</v>
          </cell>
          <cell r="DW621">
            <v>-65.368988999998692</v>
          </cell>
          <cell r="DX621">
            <v>-37.593055500001356</v>
          </cell>
          <cell r="DY621">
            <v>14.229951799999981</v>
          </cell>
          <cell r="DZ621">
            <v>12.232960599998478</v>
          </cell>
          <cell r="EA621">
            <v>-4.0800183999999717</v>
          </cell>
          <cell r="EB621">
            <v>-20.399990300000354</v>
          </cell>
          <cell r="EC621">
            <v>-2.0399939999988419</v>
          </cell>
          <cell r="ED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-162.2226040000678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-155.17037300000084</v>
          </cell>
          <cell r="DD622">
            <v>-7.0522310000014841</v>
          </cell>
          <cell r="DE622">
            <v>-1499.468528330035</v>
          </cell>
          <cell r="DF622">
            <v>-110.66884099999879</v>
          </cell>
          <cell r="DG622">
            <v>-89.790382999999565</v>
          </cell>
          <cell r="DH622">
            <v>-128.90142600000399</v>
          </cell>
          <cell r="DI622">
            <v>-270.79939510000258</v>
          </cell>
          <cell r="DJ622">
            <v>-351.22565430000395</v>
          </cell>
          <cell r="DK622">
            <v>-132.1119761000009</v>
          </cell>
          <cell r="DL622">
            <v>125.69699499999842</v>
          </cell>
          <cell r="DM622">
            <v>-270.3159599999999</v>
          </cell>
          <cell r="DN622">
            <v>-54.466221549999318</v>
          </cell>
          <cell r="DO622">
            <v>-140.47557898000377</v>
          </cell>
          <cell r="DP622">
            <v>-76.41008729999885</v>
          </cell>
          <cell r="DQ622">
            <v>0</v>
          </cell>
          <cell r="DR622">
            <v>-862.1851918460452</v>
          </cell>
          <cell r="DS622">
            <v>-5.3065000000060536E-2</v>
          </cell>
          <cell r="DT622">
            <v>-15.889135999997961</v>
          </cell>
          <cell r="DU622">
            <v>-434.94699599999876</v>
          </cell>
          <cell r="DV622">
            <v>-394.95510353999998</v>
          </cell>
          <cell r="DW622">
            <v>-461.72248130600201</v>
          </cell>
          <cell r="DX622">
            <v>407.34671999999409</v>
          </cell>
          <cell r="DY622">
            <v>148.64325200000167</v>
          </cell>
          <cell r="DZ622">
            <v>62.05163999999786</v>
          </cell>
          <cell r="EA622">
            <v>-139.02251000000251</v>
          </cell>
          <cell r="EB622">
            <v>-252.07624200000282</v>
          </cell>
          <cell r="EC622">
            <v>218.43873000000167</v>
          </cell>
          <cell r="ED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-38.844869599997764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-24.354788000000553</v>
          </cell>
          <cell r="DD623">
            <v>-14.490081599997211</v>
          </cell>
          <cell r="DE623">
            <v>-743.04229339997983</v>
          </cell>
          <cell r="DF623">
            <v>-73.021897999999055</v>
          </cell>
          <cell r="DG623">
            <v>-77.374330999999074</v>
          </cell>
          <cell r="DH623">
            <v>-84.191992400003073</v>
          </cell>
          <cell r="DI623">
            <v>-66.169577900000149</v>
          </cell>
          <cell r="DJ623">
            <v>-45.816242500000953</v>
          </cell>
          <cell r="DK623">
            <v>70.577957699999388</v>
          </cell>
          <cell r="DL623">
            <v>-12.051720000001296</v>
          </cell>
          <cell r="DM623">
            <v>-258.0897700000005</v>
          </cell>
          <cell r="DN623">
            <v>-57.702603799998542</v>
          </cell>
          <cell r="DO623">
            <v>-95.014145999999528</v>
          </cell>
          <cell r="DP623">
            <v>-44.187969500002509</v>
          </cell>
          <cell r="DQ623">
            <v>0</v>
          </cell>
          <cell r="DR623">
            <v>-439.08077115999185</v>
          </cell>
          <cell r="DS623">
            <v>-60.174095000002126</v>
          </cell>
          <cell r="DT623">
            <v>-122.9275544000011</v>
          </cell>
          <cell r="DU623">
            <v>-152.26355740000145</v>
          </cell>
          <cell r="DV623">
            <v>-81.874610860000757</v>
          </cell>
          <cell r="DW623">
            <v>-74.057621000001745</v>
          </cell>
          <cell r="DX623">
            <v>233.83487400000013</v>
          </cell>
          <cell r="DY623">
            <v>42.835910999998305</v>
          </cell>
          <cell r="DZ623">
            <v>-55.819229000000632</v>
          </cell>
          <cell r="EA623">
            <v>-134.07908149999821</v>
          </cell>
          <cell r="EB623">
            <v>-93.76387700000123</v>
          </cell>
          <cell r="EC623">
            <v>59.208070000000589</v>
          </cell>
          <cell r="ED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-155.69017519999761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-103.69362720000026</v>
          </cell>
          <cell r="DD624">
            <v>-51.996547999999166</v>
          </cell>
          <cell r="DE624">
            <v>-613.25096268999914</v>
          </cell>
          <cell r="DF624">
            <v>-112.54154535999987</v>
          </cell>
          <cell r="DG624">
            <v>-15.886491499999465</v>
          </cell>
          <cell r="DH624">
            <v>-40.845071600000665</v>
          </cell>
          <cell r="DI624">
            <v>-24.564355200000136</v>
          </cell>
          <cell r="DJ624">
            <v>-37.56120275000012</v>
          </cell>
          <cell r="DK624">
            <v>-62.240649080000367</v>
          </cell>
          <cell r="DL624">
            <v>-6.8741829999999027</v>
          </cell>
          <cell r="DM624">
            <v>-12.33581409999988</v>
          </cell>
          <cell r="DN624">
            <v>-74.367216399999961</v>
          </cell>
          <cell r="DO624">
            <v>-65.404198899999756</v>
          </cell>
          <cell r="DP624">
            <v>-98.637673799999902</v>
          </cell>
          <cell r="DQ624">
            <v>-61.992560999999114</v>
          </cell>
          <cell r="DR624">
            <v>-447.65344224398723</v>
          </cell>
          <cell r="DS624">
            <v>-43.979189349998705</v>
          </cell>
          <cell r="DT624">
            <v>-17.378708000000188</v>
          </cell>
          <cell r="DU624">
            <v>-26.809479000000465</v>
          </cell>
          <cell r="DV624">
            <v>-7.2161424999994779</v>
          </cell>
          <cell r="DW624">
            <v>-63.71176480000031</v>
          </cell>
          <cell r="DX624">
            <v>-72.654520000000048</v>
          </cell>
          <cell r="DY624">
            <v>-8.6294760000000679</v>
          </cell>
          <cell r="DZ624">
            <v>-10.186885999999504</v>
          </cell>
          <cell r="EA624">
            <v>-40.904651593999915</v>
          </cell>
          <cell r="EB624">
            <v>-7.8264770000005228</v>
          </cell>
          <cell r="EC624">
            <v>-99.337768999999753</v>
          </cell>
          <cell r="ED624">
            <v>-49.018378999999186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-16.723411499988288</v>
          </cell>
          <cell r="S626">
            <v>0</v>
          </cell>
          <cell r="T626">
            <v>0</v>
          </cell>
          <cell r="U626">
            <v>0</v>
          </cell>
          <cell r="V626">
            <v>-5.3173954999983835</v>
          </cell>
          <cell r="W626">
            <v>-3.2710159999987809</v>
          </cell>
          <cell r="X626">
            <v>-8.1349999999983993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-44.778607000014745</v>
          </cell>
          <cell r="AF626">
            <v>0</v>
          </cell>
          <cell r="AG626">
            <v>-33.372510000001057</v>
          </cell>
          <cell r="AH626">
            <v>-6.7642540000015288</v>
          </cell>
          <cell r="AI626">
            <v>0</v>
          </cell>
          <cell r="AJ626">
            <v>0</v>
          </cell>
          <cell r="AK626">
            <v>-6.094890000000305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1.4530469999954221</v>
          </cell>
          <cell r="AR626">
            <v>-29.687258499965537</v>
          </cell>
          <cell r="AS626">
            <v>0</v>
          </cell>
          <cell r="AT626">
            <v>-1.0138855000004696</v>
          </cell>
          <cell r="AU626">
            <v>-0.73774000000048545</v>
          </cell>
          <cell r="AV626">
            <v>0.30583699999988312</v>
          </cell>
          <cell r="AW626">
            <v>-1.3754829999998037</v>
          </cell>
          <cell r="AX626">
            <v>-5.9903210000011313</v>
          </cell>
          <cell r="AY626">
            <v>0</v>
          </cell>
          <cell r="AZ626">
            <v>-0.16805999999996857</v>
          </cell>
          <cell r="BA626">
            <v>-10.008369999995921</v>
          </cell>
          <cell r="BB626">
            <v>-4.4488719999972091</v>
          </cell>
          <cell r="BC626">
            <v>-4.8092959999994491</v>
          </cell>
          <cell r="BD626">
            <v>-1.4410680000000866</v>
          </cell>
          <cell r="BE626">
            <v>-60.255077500012703</v>
          </cell>
          <cell r="BF626">
            <v>-8.0479860000050394</v>
          </cell>
          <cell r="BG626">
            <v>-4.4193410000007134</v>
          </cell>
          <cell r="BH626">
            <v>0</v>
          </cell>
          <cell r="BI626">
            <v>-18.560748999996576</v>
          </cell>
          <cell r="BJ626">
            <v>0</v>
          </cell>
          <cell r="BK626">
            <v>-4.5324094999996305</v>
          </cell>
          <cell r="BL626">
            <v>0</v>
          </cell>
          <cell r="BM626">
            <v>-1.4426669999993464</v>
          </cell>
          <cell r="BN626">
            <v>-15.604824999998527</v>
          </cell>
          <cell r="BO626">
            <v>0</v>
          </cell>
          <cell r="BP626">
            <v>-7.6470999999983178</v>
          </cell>
          <cell r="BQ626">
            <v>0</v>
          </cell>
          <cell r="BR626">
            <v>-62.670908999978565</v>
          </cell>
          <cell r="BS626">
            <v>-4.5147989999968559</v>
          </cell>
          <cell r="BT626">
            <v>0</v>
          </cell>
          <cell r="BU626">
            <v>0</v>
          </cell>
          <cell r="BV626">
            <v>-22.015894000000117</v>
          </cell>
          <cell r="BW626">
            <v>-4.9530039999990549</v>
          </cell>
          <cell r="BX626">
            <v>0</v>
          </cell>
          <cell r="BY626">
            <v>-5.5487759999996342</v>
          </cell>
          <cell r="BZ626">
            <v>-4.4661240000023099</v>
          </cell>
          <cell r="CA626">
            <v>0</v>
          </cell>
          <cell r="CB626">
            <v>0</v>
          </cell>
          <cell r="CC626">
            <v>-11.29568400000062</v>
          </cell>
          <cell r="CD626">
            <v>-9.8766279999981634</v>
          </cell>
          <cell r="CE626">
            <v>-65.502599499945063</v>
          </cell>
          <cell r="CF626">
            <v>-7.5389369999975315</v>
          </cell>
          <cell r="CG626">
            <v>0</v>
          </cell>
          <cell r="CH626">
            <v>3.5158249999985856</v>
          </cell>
          <cell r="CI626">
            <v>0</v>
          </cell>
          <cell r="CJ626">
            <v>0</v>
          </cell>
          <cell r="CK626">
            <v>-16.589425000001938</v>
          </cell>
          <cell r="CL626">
            <v>-8.5569230000000971</v>
          </cell>
          <cell r="CM626">
            <v>-0.9478659999986121</v>
          </cell>
          <cell r="CN626">
            <v>-15.773898999999801</v>
          </cell>
          <cell r="CO626">
            <v>-7.4865040000004228</v>
          </cell>
          <cell r="CP626">
            <v>-8.4611169999989215</v>
          </cell>
          <cell r="CQ626">
            <v>-3.6637534999972559</v>
          </cell>
          <cell r="CR626">
            <v>-187.35202375997324</v>
          </cell>
          <cell r="CS626">
            <v>0</v>
          </cell>
          <cell r="CT626">
            <v>-3.4879079999991518</v>
          </cell>
          <cell r="CU626">
            <v>2.8365720000001602</v>
          </cell>
          <cell r="CV626">
            <v>3.6424560000014026</v>
          </cell>
          <cell r="CW626">
            <v>-1.5757790000025125</v>
          </cell>
          <cell r="CX626">
            <v>-10.138573000000179</v>
          </cell>
          <cell r="CY626">
            <v>3.4380579999997281</v>
          </cell>
          <cell r="CZ626">
            <v>0</v>
          </cell>
          <cell r="DA626">
            <v>-16.990587000000232</v>
          </cell>
          <cell r="DB626">
            <v>-50.547421999999642</v>
          </cell>
          <cell r="DC626">
            <v>-101.39947476000088</v>
          </cell>
          <cell r="DD626">
            <v>-13.129366000001028</v>
          </cell>
          <cell r="DE626">
            <v>-712.4608588500123</v>
          </cell>
          <cell r="DF626">
            <v>-72.976969500003179</v>
          </cell>
          <cell r="DG626">
            <v>-114.04042669999944</v>
          </cell>
          <cell r="DH626">
            <v>-73.403353800000332</v>
          </cell>
          <cell r="DI626">
            <v>-14.160727000000406</v>
          </cell>
          <cell r="DJ626">
            <v>-41.226845900000626</v>
          </cell>
          <cell r="DK626">
            <v>-59.662343699998019</v>
          </cell>
          <cell r="DL626">
            <v>0</v>
          </cell>
          <cell r="DM626">
            <v>-32.999391999999716</v>
          </cell>
          <cell r="DN626">
            <v>-29.182775299999776</v>
          </cell>
          <cell r="DO626">
            <v>-90.270878249997622</v>
          </cell>
          <cell r="DP626">
            <v>-120.66629620000094</v>
          </cell>
          <cell r="DQ626">
            <v>-63.870850499999506</v>
          </cell>
          <cell r="DR626">
            <v>-1073.7594258400495</v>
          </cell>
          <cell r="DS626">
            <v>-206.59194179999758</v>
          </cell>
          <cell r="DT626">
            <v>-66.204289000001154</v>
          </cell>
          <cell r="DU626">
            <v>-71.050608300000022</v>
          </cell>
          <cell r="DV626">
            <v>-76.461577800000669</v>
          </cell>
          <cell r="DW626">
            <v>-93.836011399998824</v>
          </cell>
          <cell r="DX626">
            <v>-116.3693151999978</v>
          </cell>
          <cell r="DY626">
            <v>-3.5790100000012899</v>
          </cell>
          <cell r="DZ626">
            <v>-32.092805999996926</v>
          </cell>
          <cell r="EA626">
            <v>-78.671460999998089</v>
          </cell>
          <cell r="EB626">
            <v>2.5805179999988468</v>
          </cell>
          <cell r="EC626">
            <v>-209.54668034000133</v>
          </cell>
          <cell r="ED626">
            <v>-121.9362430000001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-846.05039839993697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22.44108050000068</v>
          </cell>
          <cell r="CZ627">
            <v>-95.46499699999913</v>
          </cell>
          <cell r="DA627">
            <v>-108.93206069999724</v>
          </cell>
          <cell r="DB627">
            <v>-130.25088180000239</v>
          </cell>
          <cell r="DC627">
            <v>-393.60002839999652</v>
          </cell>
          <cell r="DD627">
            <v>-140.24351099999694</v>
          </cell>
          <cell r="DE627">
            <v>-1557.0097795000183</v>
          </cell>
          <cell r="DF627">
            <v>-116.63040199999523</v>
          </cell>
          <cell r="DG627">
            <v>-107.17137900000307</v>
          </cell>
          <cell r="DH627">
            <v>-211.15818470000158</v>
          </cell>
          <cell r="DI627">
            <v>-102.49819500000012</v>
          </cell>
          <cell r="DJ627">
            <v>-174.47436259999813</v>
          </cell>
          <cell r="DK627">
            <v>-79.268681199999264</v>
          </cell>
          <cell r="DL627">
            <v>-89.876091000001907</v>
          </cell>
          <cell r="DM627">
            <v>-47.470964999996795</v>
          </cell>
          <cell r="DN627">
            <v>-89.811040600001434</v>
          </cell>
          <cell r="DO627">
            <v>-81.193320999998832</v>
          </cell>
          <cell r="DP627">
            <v>-272.3294911999983</v>
          </cell>
          <cell r="DQ627">
            <v>-185.12766620000184</v>
          </cell>
          <cell r="DR627">
            <v>-2040.3736645240569</v>
          </cell>
          <cell r="DS627">
            <v>-235.16076579999935</v>
          </cell>
          <cell r="DT627">
            <v>-148.42224700000224</v>
          </cell>
          <cell r="DU627">
            <v>-311.10336630000165</v>
          </cell>
          <cell r="DV627">
            <v>-134.64717670000027</v>
          </cell>
          <cell r="DW627">
            <v>-210.72854820000066</v>
          </cell>
          <cell r="DX627">
            <v>-314.9333166840006</v>
          </cell>
          <cell r="DY627">
            <v>-94.250228999997489</v>
          </cell>
          <cell r="DZ627">
            <v>-64.291441400000622</v>
          </cell>
          <cell r="EA627">
            <v>-57.477519140000368</v>
          </cell>
          <cell r="EB627">
            <v>38.766569399998843</v>
          </cell>
          <cell r="EC627">
            <v>-327.86545469999692</v>
          </cell>
          <cell r="ED627">
            <v>-180.26016900000104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-144.75336189998779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16.190415999999459</v>
          </cell>
          <cell r="CZ628">
            <v>-10.123877199999697</v>
          </cell>
          <cell r="DA628">
            <v>-35.952111999999943</v>
          </cell>
          <cell r="DB628">
            <v>-30.650305000000117</v>
          </cell>
          <cell r="DC628">
            <v>-82.100894700000026</v>
          </cell>
          <cell r="DD628">
            <v>-2.1165889999992942</v>
          </cell>
          <cell r="DE628">
            <v>-384.65008898500673</v>
          </cell>
          <cell r="DF628">
            <v>-26.83261930000026</v>
          </cell>
          <cell r="DG628">
            <v>-25.036503280000034</v>
          </cell>
          <cell r="DH628">
            <v>-47.402462099999866</v>
          </cell>
          <cell r="DI628">
            <v>-1.9593126999998276</v>
          </cell>
          <cell r="DJ628">
            <v>-59.071474700000181</v>
          </cell>
          <cell r="DK628">
            <v>-38.216861140000219</v>
          </cell>
          <cell r="DL628">
            <v>-16.486036500000409</v>
          </cell>
          <cell r="DM628">
            <v>0</v>
          </cell>
          <cell r="DN628">
            <v>-24.088941969999723</v>
          </cell>
          <cell r="DO628">
            <v>-20.387528000000202</v>
          </cell>
          <cell r="DP628">
            <v>-58.836796199999299</v>
          </cell>
          <cell r="DQ628">
            <v>-66.331553095000345</v>
          </cell>
          <cell r="DR628">
            <v>-526.44209336998756</v>
          </cell>
          <cell r="DS628">
            <v>-68.620833699998911</v>
          </cell>
          <cell r="DT628">
            <v>-10.597513600000639</v>
          </cell>
          <cell r="DU628">
            <v>-60.935274370000116</v>
          </cell>
          <cell r="DV628">
            <v>-20.029676000000109</v>
          </cell>
          <cell r="DW628">
            <v>-55.365708500000437</v>
          </cell>
          <cell r="DX628">
            <v>-84.660294999999678</v>
          </cell>
          <cell r="DY628">
            <v>-12.793415999999979</v>
          </cell>
          <cell r="DZ628">
            <v>-17.916162999999869</v>
          </cell>
          <cell r="EA628">
            <v>-18.579651300000023</v>
          </cell>
          <cell r="EB628">
            <v>-10.77756700000009</v>
          </cell>
          <cell r="EC628">
            <v>-122.08157340000071</v>
          </cell>
          <cell r="ED628">
            <v>-44.084421499999735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-74.264998099955847</v>
          </cell>
          <cell r="S630">
            <v>0</v>
          </cell>
          <cell r="T630">
            <v>0</v>
          </cell>
          <cell r="U630">
            <v>0</v>
          </cell>
          <cell r="V630">
            <v>-35.423344799997722</v>
          </cell>
          <cell r="W630">
            <v>-18.870589300000574</v>
          </cell>
          <cell r="X630">
            <v>-19.971064000001206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-218.76465856400318</v>
          </cell>
          <cell r="AF630">
            <v>-7.9162645000033081</v>
          </cell>
          <cell r="AG630">
            <v>-78.656357230003778</v>
          </cell>
          <cell r="AH630">
            <v>-31.073273600002722</v>
          </cell>
          <cell r="AI630">
            <v>-11.510343599999032</v>
          </cell>
          <cell r="AJ630">
            <v>-30.622178859999622</v>
          </cell>
          <cell r="AK630">
            <v>-24.540495699997336</v>
          </cell>
          <cell r="AL630">
            <v>-2.3845840040003168</v>
          </cell>
          <cell r="AM630">
            <v>0.8267266999991989</v>
          </cell>
          <cell r="AN630">
            <v>-9.8550985000019864</v>
          </cell>
          <cell r="AO630">
            <v>-7.0559042699987913</v>
          </cell>
          <cell r="AP630">
            <v>-15.803221299998768</v>
          </cell>
          <cell r="AQ630">
            <v>-0.17366370000490861</v>
          </cell>
          <cell r="AR630">
            <v>-184.30102682994038</v>
          </cell>
          <cell r="AS630">
            <v>-1.3112373900003149</v>
          </cell>
          <cell r="AT630">
            <v>-21.913841200001116</v>
          </cell>
          <cell r="AU630">
            <v>-20.866834820000804</v>
          </cell>
          <cell r="AV630">
            <v>-1.2450139499997022</v>
          </cell>
          <cell r="AW630">
            <v>-34.523169419999249</v>
          </cell>
          <cell r="AX630">
            <v>-20.394353950001459</v>
          </cell>
          <cell r="AY630">
            <v>0</v>
          </cell>
          <cell r="AZ630">
            <v>-17.348797199998444</v>
          </cell>
          <cell r="BA630">
            <v>-28.625309399993057</v>
          </cell>
          <cell r="BB630">
            <v>-18.822601099996973</v>
          </cell>
          <cell r="BC630">
            <v>-6.546741899999688</v>
          </cell>
          <cell r="BD630">
            <v>-12.703126500002327</v>
          </cell>
          <cell r="BE630">
            <v>-210.74259820007137</v>
          </cell>
          <cell r="BF630">
            <v>-15.070070570001917</v>
          </cell>
          <cell r="BG630">
            <v>-1.7158298000031209</v>
          </cell>
          <cell r="BH630">
            <v>-6.8226484999977401</v>
          </cell>
          <cell r="BI630">
            <v>-54.717851799998243</v>
          </cell>
          <cell r="BJ630">
            <v>-16.781585810003889</v>
          </cell>
          <cell r="BK630">
            <v>-10.617076820000875</v>
          </cell>
          <cell r="BL630">
            <v>0.83450289999927918</v>
          </cell>
          <cell r="BM630">
            <v>-19.373504200000752</v>
          </cell>
          <cell r="BN630">
            <v>-57.913719399999536</v>
          </cell>
          <cell r="BO630">
            <v>0</v>
          </cell>
          <cell r="BP630">
            <v>-28.564814199993634</v>
          </cell>
          <cell r="BQ630">
            <v>0</v>
          </cell>
          <cell r="BR630">
            <v>-246.92687086999649</v>
          </cell>
          <cell r="BS630">
            <v>-24.898344349994659</v>
          </cell>
          <cell r="BT630">
            <v>0</v>
          </cell>
          <cell r="BU630">
            <v>-3.5365922600012709</v>
          </cell>
          <cell r="BV630">
            <v>-47.269346200000655</v>
          </cell>
          <cell r="BW630">
            <v>-32.935413399998652</v>
          </cell>
          <cell r="BX630">
            <v>-6.4527431999995315</v>
          </cell>
          <cell r="BY630">
            <v>-19.207219140000234</v>
          </cell>
          <cell r="BZ630">
            <v>-27.142739930000971</v>
          </cell>
          <cell r="CA630">
            <v>-25.781134100001509</v>
          </cell>
          <cell r="CB630">
            <v>0</v>
          </cell>
          <cell r="CC630">
            <v>-30.705824700002267</v>
          </cell>
          <cell r="CD630">
            <v>-28.997513589998562</v>
          </cell>
          <cell r="CE630">
            <v>-346.02986999991117</v>
          </cell>
          <cell r="CF630">
            <v>-11.062615099996037</v>
          </cell>
          <cell r="CG630">
            <v>0</v>
          </cell>
          <cell r="CH630">
            <v>-6.1428523000013229</v>
          </cell>
          <cell r="CI630">
            <v>-11.984307489998173</v>
          </cell>
          <cell r="CJ630">
            <v>-40.378103599998212</v>
          </cell>
          <cell r="CK630">
            <v>-88.09929010000269</v>
          </cell>
          <cell r="CL630">
            <v>-34.688471749999735</v>
          </cell>
          <cell r="CM630">
            <v>-60.901488439994864</v>
          </cell>
          <cell r="CN630">
            <v>-31.656011400002171</v>
          </cell>
          <cell r="CO630">
            <v>-18.091121019999264</v>
          </cell>
          <cell r="CP630">
            <v>-26.539283499998419</v>
          </cell>
          <cell r="CQ630">
            <v>-16.486325300000317</v>
          </cell>
          <cell r="CR630">
            <v>-3044.0336179247824</v>
          </cell>
          <cell r="CS630">
            <v>-3.6855038600006083</v>
          </cell>
          <cell r="CT630">
            <v>-16.223834299997179</v>
          </cell>
          <cell r="CU630">
            <v>-22.269438499997705</v>
          </cell>
          <cell r="CV630">
            <v>5.7519617500001914</v>
          </cell>
          <cell r="CW630">
            <v>-44.22992960999909</v>
          </cell>
          <cell r="CX630">
            <v>-56.176101300001392</v>
          </cell>
          <cell r="CY630">
            <v>55.326558599999771</v>
          </cell>
          <cell r="CZ630">
            <v>-107.62888419999945</v>
          </cell>
          <cell r="DA630">
            <v>-197.75235686999531</v>
          </cell>
          <cell r="DB630">
            <v>-472.03171140000177</v>
          </cell>
          <cell r="DC630">
            <v>-1412.7946201250061</v>
          </cell>
          <cell r="DD630">
            <v>-772.31975810999029</v>
          </cell>
          <cell r="DE630">
            <v>-12252.626278228978</v>
          </cell>
          <cell r="DF630">
            <v>-743.63141217999782</v>
          </cell>
          <cell r="DG630">
            <v>-926.4091648900021</v>
          </cell>
          <cell r="DH630">
            <v>-969.45275411000603</v>
          </cell>
          <cell r="DI630">
            <v>-756.76296570000432</v>
          </cell>
          <cell r="DJ630">
            <v>-1309.4278496500028</v>
          </cell>
          <cell r="DK630">
            <v>-785.63543927000319</v>
          </cell>
          <cell r="DL630">
            <v>-339.27122792400678</v>
          </cell>
          <cell r="DM630">
            <v>-851.64565142000174</v>
          </cell>
          <cell r="DN630">
            <v>-691.75875168000493</v>
          </cell>
          <cell r="DO630">
            <v>-807.49399060999895</v>
          </cell>
          <cell r="DP630">
            <v>-2348.8177110000106</v>
          </cell>
          <cell r="DQ630">
            <v>-1722.3193597950176</v>
          </cell>
          <cell r="DR630">
            <v>-25213.236303919941</v>
          </cell>
          <cell r="DS630">
            <v>-2812.6281983500012</v>
          </cell>
          <cell r="DT630">
            <v>-2575.6017258299953</v>
          </cell>
          <cell r="DU630">
            <v>-3737.4847019459976</v>
          </cell>
          <cell r="DV630">
            <v>-2478.1975009900079</v>
          </cell>
          <cell r="DW630">
            <v>-2726.4760291859984</v>
          </cell>
          <cell r="DX630">
            <v>-1537.8326442340003</v>
          </cell>
          <cell r="DY630">
            <v>-524.19392440000456</v>
          </cell>
          <cell r="DZ630">
            <v>-831.40447100000438</v>
          </cell>
          <cell r="EA630">
            <v>-1878.3380813740018</v>
          </cell>
          <cell r="EB630">
            <v>-1716.1538438000016</v>
          </cell>
          <cell r="EC630">
            <v>-2457.5272858199787</v>
          </cell>
          <cell r="ED630">
            <v>-1937.3978969900054</v>
          </cell>
        </row>
        <row r="632">
          <cell r="A632" t="str">
            <v>Total Other Generation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-74.264998098835349</v>
          </cell>
          <cell r="S632">
            <v>0</v>
          </cell>
          <cell r="T632">
            <v>0</v>
          </cell>
          <cell r="U632">
            <v>0</v>
          </cell>
          <cell r="V632">
            <v>-35.423344799899496</v>
          </cell>
          <cell r="W632">
            <v>-18.870589300058782</v>
          </cell>
          <cell r="X632">
            <v>-19.971063999808393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-218.76465856470168</v>
          </cell>
          <cell r="AF632">
            <v>-7.9162645001197234</v>
          </cell>
          <cell r="AG632">
            <v>-78.656357230036519</v>
          </cell>
          <cell r="AH632">
            <v>-31.073273599962704</v>
          </cell>
          <cell r="AI632">
            <v>-11.510343599948101</v>
          </cell>
          <cell r="AJ632">
            <v>-30.622178860125132</v>
          </cell>
          <cell r="AK632">
            <v>-24.540495699853636</v>
          </cell>
          <cell r="AL632">
            <v>-2.3845840040012263</v>
          </cell>
          <cell r="AM632">
            <v>0.82672670000465587</v>
          </cell>
          <cell r="AN632">
            <v>-9.8550984999164939</v>
          </cell>
          <cell r="AO632">
            <v>-7.0559042699169368</v>
          </cell>
          <cell r="AP632">
            <v>-15.803221300011501</v>
          </cell>
          <cell r="AQ632">
            <v>-0.17366369999945164</v>
          </cell>
          <cell r="AR632">
            <v>-184.3010268304497</v>
          </cell>
          <cell r="AS632">
            <v>-1.3112373899202794</v>
          </cell>
          <cell r="AT632">
            <v>-21.913841200061142</v>
          </cell>
          <cell r="AU632">
            <v>-20.866834819898941</v>
          </cell>
          <cell r="AV632">
            <v>-1.2450139499269426</v>
          </cell>
          <cell r="AW632">
            <v>-34.523169420077465</v>
          </cell>
          <cell r="AX632">
            <v>-20.394353950046934</v>
          </cell>
          <cell r="AY632">
            <v>0</v>
          </cell>
          <cell r="AZ632">
            <v>-17.348797200014815</v>
          </cell>
          <cell r="BA632">
            <v>-28.625309399911202</v>
          </cell>
          <cell r="BB632">
            <v>-18.822601099964231</v>
          </cell>
          <cell r="BC632">
            <v>-6.5467418999178335</v>
          </cell>
          <cell r="BD632">
            <v>-12.703126499895006</v>
          </cell>
          <cell r="BE632">
            <v>-210.74259820021689</v>
          </cell>
          <cell r="BF632">
            <v>-15.070070570101961</v>
          </cell>
          <cell r="BG632">
            <v>-1.7158297999994829</v>
          </cell>
          <cell r="BH632">
            <v>-6.8226484999759123</v>
          </cell>
          <cell r="BI632">
            <v>-54.717851800029166</v>
          </cell>
          <cell r="BJ632">
            <v>-16.781585810123943</v>
          </cell>
          <cell r="BK632">
            <v>-10.617076819995418</v>
          </cell>
          <cell r="BL632">
            <v>0.83450290001928806</v>
          </cell>
          <cell r="BM632">
            <v>-19.373504200018942</v>
          </cell>
          <cell r="BN632">
            <v>-57.913719399948604</v>
          </cell>
          <cell r="BO632">
            <v>0</v>
          </cell>
          <cell r="BP632">
            <v>-28.564814200042747</v>
          </cell>
          <cell r="BQ632">
            <v>0</v>
          </cell>
          <cell r="BR632">
            <v>-246.92687087040395</v>
          </cell>
          <cell r="BS632">
            <v>-24.89834435004741</v>
          </cell>
          <cell r="BT632">
            <v>0</v>
          </cell>
          <cell r="BU632">
            <v>-3.5365922598866746</v>
          </cell>
          <cell r="BV632">
            <v>-47.269346199929714</v>
          </cell>
          <cell r="BW632">
            <v>-32.935413399944082</v>
          </cell>
          <cell r="BX632">
            <v>-6.4527432000031695</v>
          </cell>
          <cell r="BY632">
            <v>-19.207219140022062</v>
          </cell>
          <cell r="BZ632">
            <v>-27.142739930015523</v>
          </cell>
          <cell r="CA632">
            <v>-25.781134099932387</v>
          </cell>
          <cell r="CB632">
            <v>0</v>
          </cell>
          <cell r="CC632">
            <v>-30.705824700067751</v>
          </cell>
          <cell r="CD632">
            <v>-28.997513589914888</v>
          </cell>
          <cell r="CE632">
            <v>-346.02987000066787</v>
          </cell>
          <cell r="CF632">
            <v>-11.062615099945106</v>
          </cell>
          <cell r="CG632">
            <v>0</v>
          </cell>
          <cell r="CH632">
            <v>-6.1428522999631241</v>
          </cell>
          <cell r="CI632">
            <v>-11.984307490056381</v>
          </cell>
          <cell r="CJ632">
            <v>-40.378103600000031</v>
          </cell>
          <cell r="CK632">
            <v>-88.099290100042708</v>
          </cell>
          <cell r="CL632">
            <v>-34.688471750065219</v>
          </cell>
          <cell r="CM632">
            <v>-60.901488439994864</v>
          </cell>
          <cell r="CN632">
            <v>-31.656011400045827</v>
          </cell>
          <cell r="CO632">
            <v>-18.091121020028368</v>
          </cell>
          <cell r="CP632">
            <v>-26.539283499936573</v>
          </cell>
          <cell r="CQ632">
            <v>-16.486325300065801</v>
          </cell>
          <cell r="CR632">
            <v>-3044.0336179248989</v>
          </cell>
          <cell r="CS632">
            <v>-3.6855038600042462</v>
          </cell>
          <cell r="CT632">
            <v>-16.223834299948066</v>
          </cell>
          <cell r="CU632">
            <v>-22.269438500050455</v>
          </cell>
          <cell r="CV632">
            <v>5.7519617499783635</v>
          </cell>
          <cell r="CW632">
            <v>-44.229929610155523</v>
          </cell>
          <cell r="CX632">
            <v>-56.176101299934089</v>
          </cell>
          <cell r="CY632">
            <v>55.326558600063436</v>
          </cell>
          <cell r="CZ632">
            <v>-107.62888420000672</v>
          </cell>
          <cell r="DA632">
            <v>-197.75235686998349</v>
          </cell>
          <cell r="DB632">
            <v>-472.03171140002087</v>
          </cell>
          <cell r="DC632">
            <v>-1412.794620124856</v>
          </cell>
          <cell r="DD632">
            <v>-772.31975810998119</v>
          </cell>
          <cell r="DE632">
            <v>-12252.626278229989</v>
          </cell>
          <cell r="DF632">
            <v>-743.63141218014061</v>
          </cell>
          <cell r="DG632">
            <v>-926.40916488994844</v>
          </cell>
          <cell r="DH632">
            <v>-969.4527541102143</v>
          </cell>
          <cell r="DI632">
            <v>-756.76296570000704</v>
          </cell>
          <cell r="DJ632">
            <v>-1309.4278496502666</v>
          </cell>
          <cell r="DK632">
            <v>-785.63543926988496</v>
          </cell>
          <cell r="DL632">
            <v>-339.27122792415321</v>
          </cell>
          <cell r="DM632">
            <v>-851.64565142005449</v>
          </cell>
          <cell r="DN632">
            <v>-691.75875168014318</v>
          </cell>
          <cell r="DO632">
            <v>-807.49399061012082</v>
          </cell>
          <cell r="DP632">
            <v>-2348.8177110000979</v>
          </cell>
          <cell r="DQ632">
            <v>-1722.319359795074</v>
          </cell>
          <cell r="DR632">
            <v>-25213.236303919926</v>
          </cell>
          <cell r="DS632">
            <v>-2812.6281983496156</v>
          </cell>
          <cell r="DT632">
            <v>-2575.601725829998</v>
          </cell>
          <cell r="DU632">
            <v>-3737.4847019459121</v>
          </cell>
          <cell r="DV632">
            <v>-2478.1975009900052</v>
          </cell>
          <cell r="DW632">
            <v>-2726.4760291862185</v>
          </cell>
          <cell r="DX632">
            <v>-1537.8326442339458</v>
          </cell>
          <cell r="DY632">
            <v>-524.19392440008232</v>
          </cell>
          <cell r="DZ632">
            <v>-831.40447099995799</v>
          </cell>
          <cell r="EA632">
            <v>-1878.3380813739495</v>
          </cell>
          <cell r="EB632">
            <v>-1716.1538437999552</v>
          </cell>
          <cell r="EC632">
            <v>-2457.5272858199896</v>
          </cell>
          <cell r="ED632">
            <v>-1937.3978969899472</v>
          </cell>
        </row>
        <row r="634">
          <cell r="A634" t="str">
            <v>IRP Resources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-2324.5240000000049</v>
          </cell>
          <cell r="S639">
            <v>-2324.5240000000049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-1002.8061749999179</v>
          </cell>
          <cell r="BF643">
            <v>1.7962199999965378</v>
          </cell>
          <cell r="BG643">
            <v>18.234484999993583</v>
          </cell>
          <cell r="BH643">
            <v>-2.4705099999991944</v>
          </cell>
          <cell r="BI643">
            <v>-43.330763999998453</v>
          </cell>
          <cell r="BJ643">
            <v>-23.201967000000877</v>
          </cell>
          <cell r="BK643">
            <v>-154.50862999999663</v>
          </cell>
          <cell r="BL643">
            <v>-183.22307699998782</v>
          </cell>
          <cell r="BM643">
            <v>-408.69210400000156</v>
          </cell>
          <cell r="BN643">
            <v>-210.33930600000167</v>
          </cell>
          <cell r="BO643">
            <v>-25.732681000001321</v>
          </cell>
          <cell r="BP643">
            <v>14.208629000000656</v>
          </cell>
          <cell r="BQ643">
            <v>14.45353000000614</v>
          </cell>
          <cell r="BR643">
            <v>-1094.3462509999517</v>
          </cell>
          <cell r="BS643">
            <v>9.6051790000055917</v>
          </cell>
          <cell r="BT643">
            <v>-4.3623099999967963</v>
          </cell>
          <cell r="BU643">
            <v>6.2831100000039442</v>
          </cell>
          <cell r="BV643">
            <v>-73.395150000003923</v>
          </cell>
          <cell r="BW643">
            <v>-31.371181000002252</v>
          </cell>
          <cell r="BX643">
            <v>-75.591415999995661</v>
          </cell>
          <cell r="BY643">
            <v>-267.61597800000163</v>
          </cell>
          <cell r="BZ643">
            <v>-481.73346000000311</v>
          </cell>
          <cell r="CA643">
            <v>-185.25460999999632</v>
          </cell>
          <cell r="CB643">
            <v>-17.030335000003106</v>
          </cell>
          <cell r="CC643">
            <v>12.046024999996007</v>
          </cell>
          <cell r="CD643">
            <v>14.073875000001863</v>
          </cell>
          <cell r="CE643">
            <v>-1452.6792360000545</v>
          </cell>
          <cell r="CF643">
            <v>30.245475000003353</v>
          </cell>
          <cell r="CG643">
            <v>18.975374000001466</v>
          </cell>
          <cell r="CH643">
            <v>-15.110569999997097</v>
          </cell>
          <cell r="CI643">
            <v>-37.907361000005039</v>
          </cell>
          <cell r="CJ643">
            <v>-3.4554129999960423</v>
          </cell>
          <cell r="CK643">
            <v>-335.47970700000587</v>
          </cell>
          <cell r="CL643">
            <v>-393.86236299999291</v>
          </cell>
          <cell r="CM643">
            <v>-508.4918059999909</v>
          </cell>
          <cell r="CN643">
            <v>-179.13437800000247</v>
          </cell>
          <cell r="CO643">
            <v>-104.62589799999841</v>
          </cell>
          <cell r="CP643">
            <v>87.679104000009829</v>
          </cell>
          <cell r="CQ643">
            <v>-11.511692999993102</v>
          </cell>
          <cell r="CR643">
            <v>-2204.4718219997594</v>
          </cell>
          <cell r="CS643">
            <v>-3.2242049999913434</v>
          </cell>
          <cell r="CT643">
            <v>-35.515559999999823</v>
          </cell>
          <cell r="CU643">
            <v>-5.3959150000009686</v>
          </cell>
          <cell r="CV643">
            <v>14.953608000010718</v>
          </cell>
          <cell r="CW643">
            <v>-98.393027999991318</v>
          </cell>
          <cell r="CX643">
            <v>-324.37457499999437</v>
          </cell>
          <cell r="CY643">
            <v>-496.62296599999536</v>
          </cell>
          <cell r="CZ643">
            <v>-852.31565699999919</v>
          </cell>
          <cell r="DA643">
            <v>-237.18854199998896</v>
          </cell>
          <cell r="DB643">
            <v>-38.653126000004704</v>
          </cell>
          <cell r="DC643">
            <v>-59.673840999996173</v>
          </cell>
          <cell r="DD643">
            <v>-68.068014999997104</v>
          </cell>
          <cell r="DE643">
            <v>-286.19486499996856</v>
          </cell>
          <cell r="DF643">
            <v>28.146609999996144</v>
          </cell>
          <cell r="DG643">
            <v>71.460275999997975</v>
          </cell>
          <cell r="DH643">
            <v>-1.3908050000027288</v>
          </cell>
          <cell r="DI643">
            <v>3.0607059999965713</v>
          </cell>
          <cell r="DJ643">
            <v>-41.000165999997989</v>
          </cell>
          <cell r="DK643">
            <v>-35.178938999997627</v>
          </cell>
          <cell r="DL643">
            <v>-116.46940400000312</v>
          </cell>
          <cell r="DM643">
            <v>-23.804676999992807</v>
          </cell>
          <cell r="DN643">
            <v>-56.914994000006118</v>
          </cell>
          <cell r="DO643">
            <v>-178.24787300000025</v>
          </cell>
          <cell r="DP643">
            <v>47.409394000002067</v>
          </cell>
          <cell r="DQ643">
            <v>16.735007000010228</v>
          </cell>
          <cell r="DR643">
            <v>-550.81553000002168</v>
          </cell>
          <cell r="DS643">
            <v>-4.6578129999979865</v>
          </cell>
          <cell r="DT643">
            <v>26.574812999999267</v>
          </cell>
          <cell r="DU643">
            <v>14.749560000003839</v>
          </cell>
          <cell r="DV643">
            <v>-3.6843529999969178</v>
          </cell>
          <cell r="DW643">
            <v>-49.645915000000969</v>
          </cell>
          <cell r="DX643">
            <v>-91.938111999996181</v>
          </cell>
          <cell r="DY643">
            <v>-265.38949399998819</v>
          </cell>
          <cell r="DZ643">
            <v>-167.09907100000419</v>
          </cell>
          <cell r="EA643">
            <v>-10.781531999993604</v>
          </cell>
          <cell r="EB643">
            <v>-29.914554999995744</v>
          </cell>
          <cell r="EC643">
            <v>20.595633999997517</v>
          </cell>
          <cell r="ED643">
            <v>10.375308000002406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-904.46262699994259</v>
          </cell>
          <cell r="DF644">
            <v>-65.402006999996956</v>
          </cell>
          <cell r="DG644">
            <v>15.629423999998835</v>
          </cell>
          <cell r="DH644">
            <v>-12.037627000005159</v>
          </cell>
          <cell r="DI644">
            <v>1.1840110000048298</v>
          </cell>
          <cell r="DJ644">
            <v>-20.954638000002888</v>
          </cell>
          <cell r="DK644">
            <v>-85.97403900000063</v>
          </cell>
          <cell r="DL644">
            <v>-110.57004099999904</v>
          </cell>
          <cell r="DM644">
            <v>-352.74385400000028</v>
          </cell>
          <cell r="DN644">
            <v>-147.00785599999654</v>
          </cell>
          <cell r="DO644">
            <v>-147.29930499999318</v>
          </cell>
          <cell r="DP644">
            <v>9.5659650000015972</v>
          </cell>
          <cell r="DQ644">
            <v>11.147339999995893</v>
          </cell>
          <cell r="DR644">
            <v>-1013.1845380000304</v>
          </cell>
          <cell r="DS644">
            <v>25.862836000000243</v>
          </cell>
          <cell r="DT644">
            <v>-16.894304000001284</v>
          </cell>
          <cell r="DU644">
            <v>35.108896000005188</v>
          </cell>
          <cell r="DV644">
            <v>-104.02540399999998</v>
          </cell>
          <cell r="DW644">
            <v>-48.347871000005398</v>
          </cell>
          <cell r="DX644">
            <v>-140.31194600000163</v>
          </cell>
          <cell r="DY644">
            <v>-412.41282400001364</v>
          </cell>
          <cell r="DZ644">
            <v>-288.21541499999876</v>
          </cell>
          <cell r="EA644">
            <v>-68.36290399999416</v>
          </cell>
          <cell r="EB644">
            <v>-51.495274000000791</v>
          </cell>
          <cell r="EC644">
            <v>7.7522150000004331</v>
          </cell>
          <cell r="ED644">
            <v>48.157456999993883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-740.38823899987619</v>
          </cell>
          <cell r="DF645">
            <v>-31.746085000006133</v>
          </cell>
          <cell r="DG645">
            <v>27.850570999995398</v>
          </cell>
          <cell r="DH645">
            <v>-18.145095000007132</v>
          </cell>
          <cell r="DI645">
            <v>-3.1966489999977057</v>
          </cell>
          <cell r="DJ645">
            <v>-45.744861999999557</v>
          </cell>
          <cell r="DK645">
            <v>-128.76929499999824</v>
          </cell>
          <cell r="DL645">
            <v>-72.975902999998652</v>
          </cell>
          <cell r="DM645">
            <v>-207.08883300000161</v>
          </cell>
          <cell r="DN645">
            <v>-98.61500600000727</v>
          </cell>
          <cell r="DO645">
            <v>-134.44287900000927</v>
          </cell>
          <cell r="DP645">
            <v>-49.273197999995318</v>
          </cell>
          <cell r="DQ645">
            <v>21.758994999996503</v>
          </cell>
          <cell r="DR645">
            <v>-1208.4941180001479</v>
          </cell>
          <cell r="DS645">
            <v>-7.8845539999892935</v>
          </cell>
          <cell r="DT645">
            <v>-28.539562999998452</v>
          </cell>
          <cell r="DU645">
            <v>24.629155000002356</v>
          </cell>
          <cell r="DV645">
            <v>-110.14464499999303</v>
          </cell>
          <cell r="DW645">
            <v>-40.940719999998691</v>
          </cell>
          <cell r="DX645">
            <v>-111.34460499999841</v>
          </cell>
          <cell r="DY645">
            <v>-178.73771200000192</v>
          </cell>
          <cell r="DZ645">
            <v>-344.61435400000482</v>
          </cell>
          <cell r="EA645">
            <v>-183.99063000000024</v>
          </cell>
          <cell r="EB645">
            <v>-181.61807100000442</v>
          </cell>
          <cell r="EC645">
            <v>-27.621123999997508</v>
          </cell>
          <cell r="ED645">
            <v>-17.687294999996084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-4703.188977950078</v>
          </cell>
          <cell r="AF651">
            <v>-718.18729927000095</v>
          </cell>
          <cell r="AG651">
            <v>-378.00794899999892</v>
          </cell>
          <cell r="AH651">
            <v>-707.13340899999821</v>
          </cell>
          <cell r="AI651">
            <v>-509.06884120000177</v>
          </cell>
          <cell r="AJ651">
            <v>-356.36807949999638</v>
          </cell>
          <cell r="AK651">
            <v>-763.01689299999998</v>
          </cell>
          <cell r="AL651">
            <v>-193.08332900000096</v>
          </cell>
          <cell r="AM651">
            <v>-178.17956410000625</v>
          </cell>
          <cell r="AN651">
            <v>-273.57014630000049</v>
          </cell>
          <cell r="AO651">
            <v>-118.10372313999687</v>
          </cell>
          <cell r="AP651">
            <v>-352.94917913999961</v>
          </cell>
          <cell r="AQ651">
            <v>-155.52056530000118</v>
          </cell>
          <cell r="AR651">
            <v>-4228.6872907499783</v>
          </cell>
          <cell r="AS651">
            <v>-409.06978299999901</v>
          </cell>
          <cell r="AT651">
            <v>-392.47702199999912</v>
          </cell>
          <cell r="AU651">
            <v>-817.3270139999986</v>
          </cell>
          <cell r="AV651">
            <v>62.891321999999491</v>
          </cell>
          <cell r="AW651">
            <v>-227.71673299999384</v>
          </cell>
          <cell r="AX651">
            <v>-480.93432800000301</v>
          </cell>
          <cell r="AY651">
            <v>-163.85144959999889</v>
          </cell>
          <cell r="AZ651">
            <v>-249.90361799999664</v>
          </cell>
          <cell r="BA651">
            <v>-827.92123300000094</v>
          </cell>
          <cell r="BB651">
            <v>-165.27124000000185</v>
          </cell>
          <cell r="BC651">
            <v>-440.04374800000005</v>
          </cell>
          <cell r="BD651">
            <v>-117.06244415000037</v>
          </cell>
          <cell r="BE651">
            <v>-4661.2589746500598</v>
          </cell>
          <cell r="BF651">
            <v>-248.73186300000089</v>
          </cell>
          <cell r="BG651">
            <v>-345.84560250000141</v>
          </cell>
          <cell r="BH651">
            <v>-352.34501939999973</v>
          </cell>
          <cell r="BI651">
            <v>-156.31427500000063</v>
          </cell>
          <cell r="BJ651">
            <v>-1770.5420927500018</v>
          </cell>
          <cell r="BK651">
            <v>-847.55505080000148</v>
          </cell>
          <cell r="BL651">
            <v>7.6734510000023874</v>
          </cell>
          <cell r="BM651">
            <v>-248.29682399999729</v>
          </cell>
          <cell r="BN651">
            <v>-120.52533399999811</v>
          </cell>
          <cell r="BO651">
            <v>-125.48048700000072</v>
          </cell>
          <cell r="BP651">
            <v>-76.797260499999538</v>
          </cell>
          <cell r="BQ651">
            <v>-376.49861669999882</v>
          </cell>
          <cell r="BR651">
            <v>-4498.8404118999606</v>
          </cell>
          <cell r="BS651">
            <v>58.919701200000418</v>
          </cell>
          <cell r="BT651">
            <v>-398.94200790000104</v>
          </cell>
          <cell r="BU651">
            <v>-718.643336000001</v>
          </cell>
          <cell r="BV651">
            <v>-459.85784000000058</v>
          </cell>
          <cell r="BW651">
            <v>-1352.884272700001</v>
          </cell>
          <cell r="BX651">
            <v>-198.50743449999572</v>
          </cell>
          <cell r="BY651">
            <v>-134.22077060000447</v>
          </cell>
          <cell r="BZ651">
            <v>-265.25512240000535</v>
          </cell>
          <cell r="CA651">
            <v>-297.03169700000581</v>
          </cell>
          <cell r="CB651">
            <v>-154.66493800000171</v>
          </cell>
          <cell r="CC651">
            <v>-494.51191630000176</v>
          </cell>
          <cell r="CD651">
            <v>-83.240777700000763</v>
          </cell>
          <cell r="CE651">
            <v>-4032.3416345189908</v>
          </cell>
          <cell r="CF651">
            <v>-369.14952999999878</v>
          </cell>
          <cell r="CG651">
            <v>-382.3295833000011</v>
          </cell>
          <cell r="CH651">
            <v>-539.15691289999813</v>
          </cell>
          <cell r="CI651">
            <v>-534.76677101899986</v>
          </cell>
          <cell r="CJ651">
            <v>-386.22728410000127</v>
          </cell>
          <cell r="CK651">
            <v>-592.72440970000025</v>
          </cell>
          <cell r="CL651">
            <v>21.5970410000009</v>
          </cell>
          <cell r="CM651">
            <v>-161.16442400000233</v>
          </cell>
          <cell r="CN651">
            <v>-302.52473900000041</v>
          </cell>
          <cell r="CO651">
            <v>-51.265950000000885</v>
          </cell>
          <cell r="CP651">
            <v>-346.53955300000234</v>
          </cell>
          <cell r="CQ651">
            <v>-388.08951850000085</v>
          </cell>
          <cell r="CR651">
            <v>-4534.1540549900383</v>
          </cell>
          <cell r="CS651">
            <v>-382.62415200000032</v>
          </cell>
          <cell r="CT651">
            <v>-555.00265064999985</v>
          </cell>
          <cell r="CU651">
            <v>-333.55590699999811</v>
          </cell>
          <cell r="CV651">
            <v>-338.70099699999992</v>
          </cell>
          <cell r="CW651">
            <v>-586.25240599999961</v>
          </cell>
          <cell r="CX651">
            <v>-645.33110979999765</v>
          </cell>
          <cell r="CY651">
            <v>-113.29986499999359</v>
          </cell>
          <cell r="CZ651">
            <v>-383.39024749999953</v>
          </cell>
          <cell r="DA651">
            <v>-190.08114030000434</v>
          </cell>
          <cell r="DB651">
            <v>-440.88190700000268</v>
          </cell>
          <cell r="DC651">
            <v>-176.94450700000016</v>
          </cell>
          <cell r="DD651">
            <v>-388.08916573999886</v>
          </cell>
          <cell r="DE651">
            <v>-19192.467385899741</v>
          </cell>
          <cell r="DF651">
            <v>-1170.5963789999951</v>
          </cell>
          <cell r="DG651">
            <v>-928.81001230000402</v>
          </cell>
          <cell r="DH651">
            <v>-2018.3859989000048</v>
          </cell>
          <cell r="DI651">
            <v>-1852.0928349000023</v>
          </cell>
          <cell r="DJ651">
            <v>-3600.6380178999971</v>
          </cell>
          <cell r="DK651">
            <v>-2525.7373652000097</v>
          </cell>
          <cell r="DL651">
            <v>-1063.9805899999919</v>
          </cell>
          <cell r="DM651">
            <v>-1820.8804680000176</v>
          </cell>
          <cell r="DN651">
            <v>-2979.4601680000196</v>
          </cell>
          <cell r="DO651">
            <v>-576.2321329999977</v>
          </cell>
          <cell r="DP651">
            <v>-291.19531300000381</v>
          </cell>
          <cell r="DQ651">
            <v>-364.45810570000322</v>
          </cell>
          <cell r="DR651">
            <v>-15952.61308489996</v>
          </cell>
          <cell r="DS651">
            <v>225.31814000000304</v>
          </cell>
          <cell r="DT651">
            <v>-966.69854199999827</v>
          </cell>
          <cell r="DU651">
            <v>-3378.8415079999977</v>
          </cell>
          <cell r="DV651">
            <v>2505.4068919999991</v>
          </cell>
          <cell r="DW651">
            <v>-3217.3205859999871</v>
          </cell>
          <cell r="DX651">
            <v>-6268.2427983999951</v>
          </cell>
          <cell r="DY651">
            <v>-1459.2291839999962</v>
          </cell>
          <cell r="DZ651">
            <v>-84.549611700000241</v>
          </cell>
          <cell r="EA651">
            <v>-1662.8465390000201</v>
          </cell>
          <cell r="EB651">
            <v>-2212.007665800018</v>
          </cell>
          <cell r="EC651">
            <v>-23.353831999993417</v>
          </cell>
          <cell r="ED651">
            <v>589.75215000000026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-53345.246541591128</v>
          </cell>
          <cell r="AF652">
            <v>-2800.9028926579958</v>
          </cell>
          <cell r="AG652">
            <v>-2229.4990745959985</v>
          </cell>
          <cell r="AH652">
            <v>-2504.4166606920044</v>
          </cell>
          <cell r="AI652">
            <v>-3680.4255405000004</v>
          </cell>
          <cell r="AJ652">
            <v>-6619.0488784199988</v>
          </cell>
          <cell r="AK652">
            <v>-6703.4586014000088</v>
          </cell>
          <cell r="AL652">
            <v>-8265.4503635000001</v>
          </cell>
          <cell r="AM652">
            <v>-6587.2448466560018</v>
          </cell>
          <cell r="AN652">
            <v>-5162.0523807669961</v>
          </cell>
          <cell r="AO652">
            <v>-3907.4684075070036</v>
          </cell>
          <cell r="AP652">
            <v>-2424.8144762350021</v>
          </cell>
          <cell r="AQ652">
            <v>-2460.4644186600017</v>
          </cell>
          <cell r="AR652">
            <v>-56785.31949821196</v>
          </cell>
          <cell r="AS652">
            <v>-3102.055603781002</v>
          </cell>
          <cell r="AT652">
            <v>-2385.171643200003</v>
          </cell>
          <cell r="AU652">
            <v>-3601.8786222249983</v>
          </cell>
          <cell r="AV652">
            <v>-3983.0882217000035</v>
          </cell>
          <cell r="AW652">
            <v>-7500.8191186750046</v>
          </cell>
          <cell r="AX652">
            <v>-6850.6236891000008</v>
          </cell>
          <cell r="AY652">
            <v>-8356.1735162900004</v>
          </cell>
          <cell r="AZ652">
            <v>-6742.6054644600081</v>
          </cell>
          <cell r="BA652">
            <v>-5003.40767147101</v>
          </cell>
          <cell r="BB652">
            <v>-3568.2734851999994</v>
          </cell>
          <cell r="BC652">
            <v>-2869.4076397249992</v>
          </cell>
          <cell r="BD652">
            <v>-2821.8148223850003</v>
          </cell>
          <cell r="BE652">
            <v>-52679.12688562111</v>
          </cell>
          <cell r="BF652">
            <v>-2262.232948197001</v>
          </cell>
          <cell r="BG652">
            <v>-2394.1458383999998</v>
          </cell>
          <cell r="BH652">
            <v>-2554.6159107249987</v>
          </cell>
          <cell r="BI652">
            <v>-3320.6743891600054</v>
          </cell>
          <cell r="BJ652">
            <v>-6430.9731218520028</v>
          </cell>
          <cell r="BK652">
            <v>-6917.0880495000019</v>
          </cell>
          <cell r="BL652">
            <v>-7709.5573721300025</v>
          </cell>
          <cell r="BM652">
            <v>-7228.5823201120074</v>
          </cell>
          <cell r="BN652">
            <v>-4927.4470973380085</v>
          </cell>
          <cell r="BO652">
            <v>-3552.5888256119943</v>
          </cell>
          <cell r="BP652">
            <v>-2936.9107653600004</v>
          </cell>
          <cell r="BQ652">
            <v>-2444.3102472350001</v>
          </cell>
          <cell r="BR652">
            <v>-54937.913582892856</v>
          </cell>
          <cell r="BS652">
            <v>-2642.7217907290033</v>
          </cell>
          <cell r="BT652">
            <v>-2494.555408799999</v>
          </cell>
          <cell r="BU652">
            <v>-2405.4660318339957</v>
          </cell>
          <cell r="BV652">
            <v>-3627.7428489000013</v>
          </cell>
          <cell r="BW652">
            <v>-6007.6446561230114</v>
          </cell>
          <cell r="BX652">
            <v>-8165.1523952999996</v>
          </cell>
          <cell r="BY652">
            <v>-7993.4873856999911</v>
          </cell>
          <cell r="BZ652">
            <v>-6954.192562309996</v>
          </cell>
          <cell r="CA652">
            <v>-5520.9895504680026</v>
          </cell>
          <cell r="CB652">
            <v>-3688.9834199559991</v>
          </cell>
          <cell r="CC652">
            <v>-2625.1838548789965</v>
          </cell>
          <cell r="CD652">
            <v>-2811.7936778939948</v>
          </cell>
          <cell r="CE652">
            <v>-58677.044867435819</v>
          </cell>
          <cell r="CF652">
            <v>-3006.4274157339969</v>
          </cell>
          <cell r="CG652">
            <v>-3239.4081492639962</v>
          </cell>
          <cell r="CH652">
            <v>-3807.3343887279989</v>
          </cell>
          <cell r="CI652">
            <v>-4314.7692629700032</v>
          </cell>
          <cell r="CJ652">
            <v>-6387.8798703460052</v>
          </cell>
          <cell r="CK652">
            <v>-7376.9214158999966</v>
          </cell>
          <cell r="CL652">
            <v>-7737.8250158400042</v>
          </cell>
          <cell r="CM652">
            <v>-6699.1800405859976</v>
          </cell>
          <cell r="CN652">
            <v>-6019.7093282200076</v>
          </cell>
          <cell r="CO652">
            <v>-4112.871553388999</v>
          </cell>
          <cell r="CP652">
            <v>-2917.2339532190017</v>
          </cell>
          <cell r="CQ652">
            <v>-3057.4844732400015</v>
          </cell>
          <cell r="CR652">
            <v>-60859.099747696077</v>
          </cell>
          <cell r="CS652">
            <v>-3070.1622073850012</v>
          </cell>
          <cell r="CT652">
            <v>-3186.0290668999951</v>
          </cell>
          <cell r="CU652">
            <v>-3350.3674329900023</v>
          </cell>
          <cell r="CV652">
            <v>-4195.7467495400051</v>
          </cell>
          <cell r="CW652">
            <v>-6903.7539077050023</v>
          </cell>
          <cell r="CX652">
            <v>-7685.6188266999961</v>
          </cell>
          <cell r="CY652">
            <v>-8049.5727040999918</v>
          </cell>
          <cell r="CZ652">
            <v>-7309.5512348560005</v>
          </cell>
          <cell r="DA652">
            <v>-6120.9412392530066</v>
          </cell>
          <cell r="DB652">
            <v>-4684.1823697869986</v>
          </cell>
          <cell r="DC652">
            <v>-3231.7946839950018</v>
          </cell>
          <cell r="DD652">
            <v>-3071.3793244850021</v>
          </cell>
          <cell r="DE652">
            <v>-60310.88217845594</v>
          </cell>
          <cell r="DF652">
            <v>-2720.9599608419958</v>
          </cell>
          <cell r="DG652">
            <v>-3504.5237205000012</v>
          </cell>
          <cell r="DH652">
            <v>-3305.551330250004</v>
          </cell>
          <cell r="DI652">
            <v>-4415.9707811699991</v>
          </cell>
          <cell r="DJ652">
            <v>-7864.4472685570072</v>
          </cell>
          <cell r="DK652">
            <v>-7213.6098440200003</v>
          </cell>
          <cell r="DL652">
            <v>-7946.659382910002</v>
          </cell>
          <cell r="DM652">
            <v>-7188.4930110709975</v>
          </cell>
          <cell r="DN652">
            <v>-5034.5798620319983</v>
          </cell>
          <cell r="DO652">
            <v>-4736.0111673499996</v>
          </cell>
          <cell r="DP652">
            <v>-3183.0527601799986</v>
          </cell>
          <cell r="DQ652">
            <v>-3197.0230895740024</v>
          </cell>
          <cell r="DR652">
            <v>-64393.87234017998</v>
          </cell>
          <cell r="DS652">
            <v>-2714.8998077949946</v>
          </cell>
          <cell r="DT652">
            <v>-3490.2075167000003</v>
          </cell>
          <cell r="DU652">
            <v>-4322.3165129199988</v>
          </cell>
          <cell r="DV652">
            <v>-6953.1384476999956</v>
          </cell>
          <cell r="DW652">
            <v>-6694.4821432299941</v>
          </cell>
          <cell r="DX652">
            <v>-5954.7677076999971</v>
          </cell>
          <cell r="DY652">
            <v>-7537.4666069499945</v>
          </cell>
          <cell r="DZ652">
            <v>-7875.640728006998</v>
          </cell>
          <cell r="EA652">
            <v>-6942.590176200014</v>
          </cell>
          <cell r="EB652">
            <v>-5381.6215857549978</v>
          </cell>
          <cell r="EC652">
            <v>-3650.0892347629997</v>
          </cell>
          <cell r="ED652">
            <v>-2876.6518724600028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-373.94246099994052</v>
          </cell>
          <cell r="S653">
            <v>0</v>
          </cell>
          <cell r="T653">
            <v>0</v>
          </cell>
          <cell r="U653">
            <v>-373.94246099999873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-7615.9531277000206</v>
          </cell>
          <cell r="AF653">
            <v>-42.288779999995313</v>
          </cell>
          <cell r="AG653">
            <v>-525.70488409999962</v>
          </cell>
          <cell r="AH653">
            <v>-751.71763300000021</v>
          </cell>
          <cell r="AI653">
            <v>-1543.1654953999969</v>
          </cell>
          <cell r="AJ653">
            <v>-996.90434619999724</v>
          </cell>
          <cell r="AK653">
            <v>-1089.811910000004</v>
          </cell>
          <cell r="AL653">
            <v>0</v>
          </cell>
          <cell r="AM653">
            <v>-225.48999999999069</v>
          </cell>
          <cell r="AN653">
            <v>-494.84062000000267</v>
          </cell>
          <cell r="AO653">
            <v>-888.94596399999864</v>
          </cell>
          <cell r="AP653">
            <v>-509.67495399999461</v>
          </cell>
          <cell r="AQ653">
            <v>-547.40854100000433</v>
          </cell>
          <cell r="AR653">
            <v>-7232.5270156799816</v>
          </cell>
          <cell r="AS653">
            <v>-62.883022000001802</v>
          </cell>
          <cell r="AT653">
            <v>-572.48402599999827</v>
          </cell>
          <cell r="AU653">
            <v>-809.99631729999965</v>
          </cell>
          <cell r="AV653">
            <v>-1643.9449274000071</v>
          </cell>
          <cell r="AW653">
            <v>-788.96863499999745</v>
          </cell>
          <cell r="AX653">
            <v>-278.38240200000291</v>
          </cell>
          <cell r="AY653">
            <v>-239.61866000000737</v>
          </cell>
          <cell r="AZ653">
            <v>-252.94104999999399</v>
          </cell>
          <cell r="BA653">
            <v>-645.48494170000777</v>
          </cell>
          <cell r="BB653">
            <v>-937.10066760001064</v>
          </cell>
          <cell r="BC653">
            <v>-654.35356867999508</v>
          </cell>
          <cell r="BD653">
            <v>-346.36879799999588</v>
          </cell>
          <cell r="BE653">
            <v>-8105.5579148400575</v>
          </cell>
          <cell r="BF653">
            <v>-209.33221000000049</v>
          </cell>
          <cell r="BG653">
            <v>-362.56854300000123</v>
          </cell>
          <cell r="BH653">
            <v>-1243.021124299994</v>
          </cell>
          <cell r="BI653">
            <v>-1391.6943513000006</v>
          </cell>
          <cell r="BJ653">
            <v>-872.26851193999755</v>
          </cell>
          <cell r="BK653">
            <v>-625.23333500001172</v>
          </cell>
          <cell r="BL653">
            <v>-535.17896399999154</v>
          </cell>
          <cell r="BM653">
            <v>-142.57099999999627</v>
          </cell>
          <cell r="BN653">
            <v>-601.59402899999986</v>
          </cell>
          <cell r="BO653">
            <v>-1284.3575770000025</v>
          </cell>
          <cell r="BP653">
            <v>-398.06022729999677</v>
          </cell>
          <cell r="BQ653">
            <v>-439.67804200000683</v>
          </cell>
          <cell r="BR653">
            <v>-7650.0405411000829</v>
          </cell>
          <cell r="BS653">
            <v>-380.94791450000048</v>
          </cell>
          <cell r="BT653">
            <v>-472.69914399999834</v>
          </cell>
          <cell r="BU653">
            <v>-1309.8237423000028</v>
          </cell>
          <cell r="BV653">
            <v>-809.36678900000697</v>
          </cell>
          <cell r="BW653">
            <v>-1177.5345200000011</v>
          </cell>
          <cell r="BX653">
            <v>-603.40133600000991</v>
          </cell>
          <cell r="BY653">
            <v>-453.66219100001035</v>
          </cell>
          <cell r="BZ653">
            <v>-37.068765999996685</v>
          </cell>
          <cell r="CA653">
            <v>-807.35268030001316</v>
          </cell>
          <cell r="CB653">
            <v>-980.64077399999951</v>
          </cell>
          <cell r="CC653">
            <v>-266.45012100000167</v>
          </cell>
          <cell r="CD653">
            <v>-351.09256299999834</v>
          </cell>
          <cell r="CE653">
            <v>-4745.3760705001187</v>
          </cell>
          <cell r="CF653">
            <v>-85.906940000000759</v>
          </cell>
          <cell r="CG653">
            <v>-106.08582899999601</v>
          </cell>
          <cell r="CH653">
            <v>-733.71646500000497</v>
          </cell>
          <cell r="CI653">
            <v>-1708.3369164999895</v>
          </cell>
          <cell r="CJ653">
            <v>-951.93445299999439</v>
          </cell>
          <cell r="CK653">
            <v>0</v>
          </cell>
          <cell r="CL653">
            <v>-465.98411399999168</v>
          </cell>
          <cell r="CM653">
            <v>0</v>
          </cell>
          <cell r="CN653">
            <v>-163.65544500001124</v>
          </cell>
          <cell r="CO653">
            <v>-363.26753500000632</v>
          </cell>
          <cell r="CP653">
            <v>-166.48837300000014</v>
          </cell>
          <cell r="CQ653">
            <v>0</v>
          </cell>
          <cell r="CR653">
            <v>-3286.5469465998467</v>
          </cell>
          <cell r="CS653">
            <v>0</v>
          </cell>
          <cell r="CT653">
            <v>-149.38218440000492</v>
          </cell>
          <cell r="CU653">
            <v>-761.52863450000586</v>
          </cell>
          <cell r="CV653">
            <v>-872.48897069999657</v>
          </cell>
          <cell r="CW653">
            <v>-1121.444319000002</v>
          </cell>
          <cell r="CX653">
            <v>23.746220000000903</v>
          </cell>
          <cell r="CY653">
            <v>0</v>
          </cell>
          <cell r="CZ653">
            <v>0</v>
          </cell>
          <cell r="DA653">
            <v>-10.551370000001043</v>
          </cell>
          <cell r="DB653">
            <v>-394.89768799999729</v>
          </cell>
          <cell r="DC653">
            <v>0</v>
          </cell>
          <cell r="DD653">
            <v>0</v>
          </cell>
          <cell r="DE653">
            <v>-1214.7681889699306</v>
          </cell>
          <cell r="DF653">
            <v>0</v>
          </cell>
          <cell r="DG653">
            <v>0</v>
          </cell>
          <cell r="DH653">
            <v>-458.19666696999047</v>
          </cell>
          <cell r="DI653">
            <v>-100.24490200000582</v>
          </cell>
          <cell r="DJ653">
            <v>-21.745360000000801</v>
          </cell>
          <cell r="DK653">
            <v>0</v>
          </cell>
          <cell r="DL653">
            <v>0</v>
          </cell>
          <cell r="DM653">
            <v>0</v>
          </cell>
          <cell r="DN653">
            <v>4.5529799999931129</v>
          </cell>
          <cell r="DO653">
            <v>-639.13423999999941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-9667.9316090159118</v>
          </cell>
          <cell r="AF654">
            <v>-580.1139142999964</v>
          </cell>
          <cell r="AG654">
            <v>-920.90122400000109</v>
          </cell>
          <cell r="AH654">
            <v>-539.75514238599862</v>
          </cell>
          <cell r="AI654">
            <v>-638.49973299999692</v>
          </cell>
          <cell r="AJ654">
            <v>-1795.9371548299969</v>
          </cell>
          <cell r="AK654">
            <v>-474.66176200000336</v>
          </cell>
          <cell r="AL654">
            <v>-254.72580399998697</v>
          </cell>
          <cell r="AM654">
            <v>-1168.1560853000119</v>
          </cell>
          <cell r="AN654">
            <v>-1313.279641000001</v>
          </cell>
          <cell r="AO654">
            <v>-397.29185399999551</v>
          </cell>
          <cell r="AP654">
            <v>-785.69305419999728</v>
          </cell>
          <cell r="AQ654">
            <v>-798.91624000000229</v>
          </cell>
          <cell r="AR654">
            <v>-9876.586202589795</v>
          </cell>
          <cell r="AS654">
            <v>-961.90223399999377</v>
          </cell>
          <cell r="AT654">
            <v>-854.72769921999861</v>
          </cell>
          <cell r="AU654">
            <v>-869.87991840000177</v>
          </cell>
          <cell r="AV654">
            <v>-1053.4081720000031</v>
          </cell>
          <cell r="AW654">
            <v>-1570.7713513999915</v>
          </cell>
          <cell r="AX654">
            <v>-1157.7909441999946</v>
          </cell>
          <cell r="AY654">
            <v>-287.64427000000433</v>
          </cell>
          <cell r="AZ654">
            <v>-887.66825639999297</v>
          </cell>
          <cell r="BA654">
            <v>-696.12564099999145</v>
          </cell>
          <cell r="BB654">
            <v>-228.67810440000176</v>
          </cell>
          <cell r="BC654">
            <v>-560.94856620000064</v>
          </cell>
          <cell r="BD654">
            <v>-747.04104537000239</v>
          </cell>
          <cell r="BE654">
            <v>-9394.9677375270985</v>
          </cell>
          <cell r="BF654">
            <v>-388.62695499999973</v>
          </cell>
          <cell r="BG654">
            <v>-1407.463249526998</v>
          </cell>
          <cell r="BH654">
            <v>-982.0339246999938</v>
          </cell>
          <cell r="BI654">
            <v>-369.02923700000247</v>
          </cell>
          <cell r="BJ654">
            <v>-944.79425079999783</v>
          </cell>
          <cell r="BK654">
            <v>-1233.7103156000085</v>
          </cell>
          <cell r="BL654">
            <v>-659.17911800000002</v>
          </cell>
          <cell r="BM654">
            <v>-509.91243500000564</v>
          </cell>
          <cell r="BN654">
            <v>-814.42281950000324</v>
          </cell>
          <cell r="BO654">
            <v>-641.09650800000236</v>
          </cell>
          <cell r="BP654">
            <v>-923.21260240000265</v>
          </cell>
          <cell r="BQ654">
            <v>-521.48632199999702</v>
          </cell>
          <cell r="BR654">
            <v>-8693.6965503297979</v>
          </cell>
          <cell r="BS654">
            <v>-282.04139869999926</v>
          </cell>
          <cell r="BT654">
            <v>-1089.1004686300039</v>
          </cell>
          <cell r="BU654">
            <v>-518.94305799999711</v>
          </cell>
          <cell r="BV654">
            <v>-894.0217818999954</v>
          </cell>
          <cell r="BW654">
            <v>-1378.8186769999884</v>
          </cell>
          <cell r="BX654">
            <v>-325.9344459999993</v>
          </cell>
          <cell r="BY654">
            <v>-222.0523749999993</v>
          </cell>
          <cell r="BZ654">
            <v>-666.57203700000537</v>
          </cell>
          <cell r="CA654">
            <v>-750.5313279999973</v>
          </cell>
          <cell r="CB654">
            <v>-710.85869249999814</v>
          </cell>
          <cell r="CC654">
            <v>-670.66355620000104</v>
          </cell>
          <cell r="CD654">
            <v>-1184.1587313999989</v>
          </cell>
          <cell r="CE654">
            <v>-6882.5893489299342</v>
          </cell>
          <cell r="CF654">
            <v>-271.46196720000444</v>
          </cell>
          <cell r="CG654">
            <v>-1404.017055999997</v>
          </cell>
          <cell r="CH654">
            <v>-1229.6625786000004</v>
          </cell>
          <cell r="CI654">
            <v>-1131.1540359999999</v>
          </cell>
          <cell r="CJ654">
            <v>414.5795946700091</v>
          </cell>
          <cell r="CK654">
            <v>-629.98913519999769</v>
          </cell>
          <cell r="CL654">
            <v>0</v>
          </cell>
          <cell r="CM654">
            <v>-514.57681860000594</v>
          </cell>
          <cell r="CN654">
            <v>-639.78574000000663</v>
          </cell>
          <cell r="CO654">
            <v>-538.31924599999911</v>
          </cell>
          <cell r="CP654">
            <v>-455.26027199999953</v>
          </cell>
          <cell r="CQ654">
            <v>-482.94209399999818</v>
          </cell>
          <cell r="CR654">
            <v>-12399.799650300294</v>
          </cell>
          <cell r="CS654">
            <v>-445.70130099999369</v>
          </cell>
          <cell r="CT654">
            <v>-1187.6544354999933</v>
          </cell>
          <cell r="CU654">
            <v>-1661.1065070000041</v>
          </cell>
          <cell r="CV654">
            <v>-1658.7598399999988</v>
          </cell>
          <cell r="CW654">
            <v>-1471.3790680000093</v>
          </cell>
          <cell r="CX654">
            <v>-910.30197299999418</v>
          </cell>
          <cell r="CY654">
            <v>-355.28390400001081</v>
          </cell>
          <cell r="CZ654">
            <v>-474.75357599998824</v>
          </cell>
          <cell r="DA654">
            <v>-1863.6054750000185</v>
          </cell>
          <cell r="DB654">
            <v>-1497.1499375999992</v>
          </cell>
          <cell r="DC654">
            <v>-429.58545319999394</v>
          </cell>
          <cell r="DD654">
            <v>-444.51817999999912</v>
          </cell>
          <cell r="DE654">
            <v>-13347.066830699798</v>
          </cell>
          <cell r="DF654">
            <v>-229.56495599998743</v>
          </cell>
          <cell r="DG654">
            <v>-1143.532279600011</v>
          </cell>
          <cell r="DH654">
            <v>-2333.1521397000033</v>
          </cell>
          <cell r="DI654">
            <v>-2724.2681499000028</v>
          </cell>
          <cell r="DJ654">
            <v>-1023.5635769999935</v>
          </cell>
          <cell r="DK654">
            <v>-1839.3658394999802</v>
          </cell>
          <cell r="DL654">
            <v>-569.46309400000609</v>
          </cell>
          <cell r="DM654">
            <v>-274.42589000001317</v>
          </cell>
          <cell r="DN654">
            <v>-2276.513735000015</v>
          </cell>
          <cell r="DO654">
            <v>-770.55977799999528</v>
          </cell>
          <cell r="DP654">
            <v>-101.26285199999984</v>
          </cell>
          <cell r="DQ654">
            <v>-61.394540000008419</v>
          </cell>
          <cell r="DR654">
            <v>-9042.6711832003202</v>
          </cell>
          <cell r="DS654">
            <v>54.69043000000238</v>
          </cell>
          <cell r="DT654">
            <v>-150.6351399999985</v>
          </cell>
          <cell r="DU654">
            <v>-203.68624499998987</v>
          </cell>
          <cell r="DV654">
            <v>-1518.2104697999894</v>
          </cell>
          <cell r="DW654">
            <v>-1419.2343840000103</v>
          </cell>
          <cell r="DX654">
            <v>-335.98873800001456</v>
          </cell>
          <cell r="DY654">
            <v>-1340.998009700008</v>
          </cell>
          <cell r="DZ654">
            <v>38.178849999996601</v>
          </cell>
          <cell r="EA654">
            <v>-825.6549943999853</v>
          </cell>
          <cell r="EB654">
            <v>-1783.1014335000073</v>
          </cell>
          <cell r="EC654">
            <v>-1558.0310487999959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-10982.654733499978</v>
          </cell>
          <cell r="AF655">
            <v>-881.613400000002</v>
          </cell>
          <cell r="AG655">
            <v>-823.26407859999745</v>
          </cell>
          <cell r="AH655">
            <v>-527.456603000006</v>
          </cell>
          <cell r="AI655">
            <v>-1198.2154634000035</v>
          </cell>
          <cell r="AJ655">
            <v>-1264.5107950000092</v>
          </cell>
          <cell r="AK655">
            <v>-2131.4584265000012</v>
          </cell>
          <cell r="AL655">
            <v>-592.14201399998274</v>
          </cell>
          <cell r="AM655">
            <v>-776.75673200000892</v>
          </cell>
          <cell r="AN655">
            <v>-769.1096050000051</v>
          </cell>
          <cell r="AO655">
            <v>-932.95407799999521</v>
          </cell>
          <cell r="AP655">
            <v>-838.49484500000108</v>
          </cell>
          <cell r="AQ655">
            <v>-246.67869299999802</v>
          </cell>
          <cell r="AR655">
            <v>-10117.017378899967</v>
          </cell>
          <cell r="AS655">
            <v>-520.04446729999472</v>
          </cell>
          <cell r="AT655">
            <v>-1288.1216637999969</v>
          </cell>
          <cell r="AU655">
            <v>-638.49509920000128</v>
          </cell>
          <cell r="AV655">
            <v>-401.47139099999913</v>
          </cell>
          <cell r="AW655">
            <v>-1116.8896896000078</v>
          </cell>
          <cell r="AX655">
            <v>-709.10278960000142</v>
          </cell>
          <cell r="AY655">
            <v>-432.17098800002714</v>
          </cell>
          <cell r="AZ655">
            <v>-609.33450600001379</v>
          </cell>
          <cell r="BA655">
            <v>-1939.1041635000001</v>
          </cell>
          <cell r="BB655">
            <v>-1388.9244808999938</v>
          </cell>
          <cell r="BC655">
            <v>-968.47798999999941</v>
          </cell>
          <cell r="BD655">
            <v>-104.88014999999723</v>
          </cell>
          <cell r="BE655">
            <v>-12525.992339647841</v>
          </cell>
          <cell r="BF655">
            <v>-944.24919044000126</v>
          </cell>
          <cell r="BG655">
            <v>-1057.553230700003</v>
          </cell>
          <cell r="BH655">
            <v>-1188.1113607000007</v>
          </cell>
          <cell r="BI655">
            <v>-1064.484252000002</v>
          </cell>
          <cell r="BJ655">
            <v>-2786.6131150000001</v>
          </cell>
          <cell r="BK655">
            <v>-1161.1632794000034</v>
          </cell>
          <cell r="BL655">
            <v>-708.45340900000883</v>
          </cell>
          <cell r="BM655">
            <v>-288.95424530000309</v>
          </cell>
          <cell r="BN655">
            <v>-1195.2310957000009</v>
          </cell>
          <cell r="BO655">
            <v>-667.86002939999889</v>
          </cell>
          <cell r="BP655">
            <v>-815.70813367400115</v>
          </cell>
          <cell r="BQ655">
            <v>-647.61099833399931</v>
          </cell>
          <cell r="BR655">
            <v>-12195.263971949928</v>
          </cell>
          <cell r="BS655">
            <v>-904.53456269999879</v>
          </cell>
          <cell r="BT655">
            <v>-1578.8133683999986</v>
          </cell>
          <cell r="BU655">
            <v>-793.34329296000215</v>
          </cell>
          <cell r="BV655">
            <v>-400.47424299999693</v>
          </cell>
          <cell r="BW655">
            <v>-1845.3120118999941</v>
          </cell>
          <cell r="BX655">
            <v>-2227.5496644999948</v>
          </cell>
          <cell r="BY655">
            <v>-524.78430299999309</v>
          </cell>
          <cell r="BZ655">
            <v>-634.02519970000139</v>
          </cell>
          <cell r="CA655">
            <v>-1436.8362401000049</v>
          </cell>
          <cell r="CB655">
            <v>-770.11465068999678</v>
          </cell>
          <cell r="CC655">
            <v>-789.95969400000467</v>
          </cell>
          <cell r="CD655">
            <v>-289.51674099999946</v>
          </cell>
          <cell r="CE655">
            <v>-11292.740667660022</v>
          </cell>
          <cell r="CF655">
            <v>-334.21616340000037</v>
          </cell>
          <cell r="CG655">
            <v>-1159.7870309999998</v>
          </cell>
          <cell r="CH655">
            <v>-942.84599210000306</v>
          </cell>
          <cell r="CI655">
            <v>-1335.5243083999958</v>
          </cell>
          <cell r="CJ655">
            <v>-2368.8095579999936</v>
          </cell>
          <cell r="CK655">
            <v>-1409.7597590000078</v>
          </cell>
          <cell r="CL655">
            <v>-80.681960000016261</v>
          </cell>
          <cell r="CM655">
            <v>-799.04197849999764</v>
          </cell>
          <cell r="CN655">
            <v>-1383.586982000008</v>
          </cell>
          <cell r="CO655">
            <v>-827.47481226001401</v>
          </cell>
          <cell r="CP655">
            <v>-362.54172100000142</v>
          </cell>
          <cell r="CQ655">
            <v>-288.47040199999901</v>
          </cell>
          <cell r="CR655">
            <v>-7969.160113009857</v>
          </cell>
          <cell r="CS655">
            <v>-35.425790000001143</v>
          </cell>
          <cell r="CT655">
            <v>-575.43347319999884</v>
          </cell>
          <cell r="CU655">
            <v>-1481.0820969999986</v>
          </cell>
          <cell r="CV655">
            <v>-1867.8894827100012</v>
          </cell>
          <cell r="CW655">
            <v>-566.25357099999383</v>
          </cell>
          <cell r="CX655">
            <v>-1399.5826419999939</v>
          </cell>
          <cell r="CY655">
            <v>168.01444850000553</v>
          </cell>
          <cell r="CZ655">
            <v>-205.62735799999791</v>
          </cell>
          <cell r="DA655">
            <v>-1200.9515249999968</v>
          </cell>
          <cell r="DB655">
            <v>-339.2084535999893</v>
          </cell>
          <cell r="DC655">
            <v>-346.35273900000175</v>
          </cell>
          <cell r="DD655">
            <v>-119.36742999999842</v>
          </cell>
          <cell r="DE655">
            <v>-8577.8154836599715</v>
          </cell>
          <cell r="DF655">
            <v>-307.71868199999881</v>
          </cell>
          <cell r="DG655">
            <v>-659.57423340000241</v>
          </cell>
          <cell r="DH655">
            <v>-922.99067502000253</v>
          </cell>
          <cell r="DI655">
            <v>-909.76384600000165</v>
          </cell>
          <cell r="DJ655">
            <v>-1653.2998800000059</v>
          </cell>
          <cell r="DK655">
            <v>-1085.6566883999913</v>
          </cell>
          <cell r="DL655">
            <v>89.733160000003409</v>
          </cell>
          <cell r="DM655">
            <v>-114.255937000009</v>
          </cell>
          <cell r="DN655">
            <v>-1769.5895663999981</v>
          </cell>
          <cell r="DO655">
            <v>-1063.1486624399986</v>
          </cell>
          <cell r="DP655">
            <v>-181.55047300000297</v>
          </cell>
          <cell r="DQ655">
            <v>0</v>
          </cell>
          <cell r="DR655">
            <v>1302.7471996000968</v>
          </cell>
          <cell r="DS655">
            <v>-7.964880000006815</v>
          </cell>
          <cell r="DT655">
            <v>-2.1803932000038913</v>
          </cell>
          <cell r="DU655">
            <v>346.19736350000312</v>
          </cell>
          <cell r="DV655">
            <v>-196.92944870000065</v>
          </cell>
          <cell r="DW655">
            <v>197.58299499998975</v>
          </cell>
          <cell r="DX655">
            <v>489.9734199999948</v>
          </cell>
          <cell r="DY655">
            <v>0</v>
          </cell>
          <cell r="DZ655">
            <v>-182.66907999999239</v>
          </cell>
          <cell r="EA655">
            <v>501.60339499999827</v>
          </cell>
          <cell r="EB655">
            <v>128.79494899998826</v>
          </cell>
          <cell r="EC655">
            <v>28.338879000002635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-539.04212000011466</v>
          </cell>
          <cell r="AF656">
            <v>0</v>
          </cell>
          <cell r="AG656">
            <v>0.98999000000185333</v>
          </cell>
          <cell r="AH656">
            <v>-11.650383000000147</v>
          </cell>
          <cell r="AI656">
            <v>-10.473787000009906</v>
          </cell>
          <cell r="AJ656">
            <v>-176.09733600000618</v>
          </cell>
          <cell r="AK656">
            <v>-199.7564149999962</v>
          </cell>
          <cell r="AL656">
            <v>-27.032049999994342</v>
          </cell>
          <cell r="AM656">
            <v>-31.088122000001022</v>
          </cell>
          <cell r="AN656">
            <v>-46.405509000003804</v>
          </cell>
          <cell r="AO656">
            <v>-29.608494000000064</v>
          </cell>
          <cell r="AP656">
            <v>-7.9200139999993553</v>
          </cell>
          <cell r="AQ656">
            <v>0</v>
          </cell>
          <cell r="AR656">
            <v>-209.39633220015094</v>
          </cell>
          <cell r="AS656">
            <v>0</v>
          </cell>
          <cell r="AT656">
            <v>0</v>
          </cell>
          <cell r="AU656">
            <v>-34.529490199995053</v>
          </cell>
          <cell r="AV656">
            <v>-33.63542900000175</v>
          </cell>
          <cell r="AW656">
            <v>59.626617000001715</v>
          </cell>
          <cell r="AX656">
            <v>-30.067946000010124</v>
          </cell>
          <cell r="AY656">
            <v>-15.340806000007433</v>
          </cell>
          <cell r="AZ656">
            <v>-85.370618999993894</v>
          </cell>
          <cell r="BA656">
            <v>-56.845443999991403</v>
          </cell>
          <cell r="BB656">
            <v>-25.113180000000284</v>
          </cell>
          <cell r="BC656">
            <v>11.879965000000084</v>
          </cell>
          <cell r="BD656">
            <v>0</v>
          </cell>
          <cell r="BE656">
            <v>-732.28699930000585</v>
          </cell>
          <cell r="BF656">
            <v>0</v>
          </cell>
          <cell r="BG656">
            <v>0</v>
          </cell>
          <cell r="BH656">
            <v>-60.618826000005356</v>
          </cell>
          <cell r="BI656">
            <v>-0.86338999999861699</v>
          </cell>
          <cell r="BJ656">
            <v>-233.03080100000079</v>
          </cell>
          <cell r="BK656">
            <v>-26.545265300010215</v>
          </cell>
          <cell r="BL656">
            <v>-143.40377900000021</v>
          </cell>
          <cell r="BM656">
            <v>-117.35071700000844</v>
          </cell>
          <cell r="BN656">
            <v>-52.713870000006864</v>
          </cell>
          <cell r="BO656">
            <v>-112.6102960000062</v>
          </cell>
          <cell r="BP656">
            <v>14.849944999998115</v>
          </cell>
          <cell r="BQ656">
            <v>0</v>
          </cell>
          <cell r="BR656">
            <v>-563.68093350005802</v>
          </cell>
          <cell r="BS656">
            <v>0</v>
          </cell>
          <cell r="BT656">
            <v>0</v>
          </cell>
          <cell r="BU656">
            <v>-128.47113800000079</v>
          </cell>
          <cell r="BV656">
            <v>-52.63006999999925</v>
          </cell>
          <cell r="BW656">
            <v>-0.58364149999397341</v>
          </cell>
          <cell r="BX656">
            <v>-170.01107500000217</v>
          </cell>
          <cell r="BY656">
            <v>-55.045488000003388</v>
          </cell>
          <cell r="BZ656">
            <v>-55.652997000011965</v>
          </cell>
          <cell r="CA656">
            <v>-29.361160000000382</v>
          </cell>
          <cell r="CB656">
            <v>-64.005349999999453</v>
          </cell>
          <cell r="CC656">
            <v>-7.9200139999993553</v>
          </cell>
          <cell r="CD656">
            <v>0</v>
          </cell>
          <cell r="CE656">
            <v>-603.4810954000568</v>
          </cell>
          <cell r="CF656">
            <v>0</v>
          </cell>
          <cell r="CG656">
            <v>0</v>
          </cell>
          <cell r="CH656">
            <v>2.3591579999992973</v>
          </cell>
          <cell r="CI656">
            <v>-136.3955363999994</v>
          </cell>
          <cell r="CJ656">
            <v>-141.99401700000453</v>
          </cell>
          <cell r="CK656">
            <v>-122.19116300001042</v>
          </cell>
          <cell r="CL656">
            <v>-76.357742999985931</v>
          </cell>
          <cell r="CM656">
            <v>-155.86998000000312</v>
          </cell>
          <cell r="CN656">
            <v>37.159927000000607</v>
          </cell>
          <cell r="CO656">
            <v>-12.231780000001891</v>
          </cell>
          <cell r="CP656">
            <v>2.0400389999995241</v>
          </cell>
          <cell r="CQ656">
            <v>0</v>
          </cell>
          <cell r="CR656">
            <v>-597.24507720011752</v>
          </cell>
          <cell r="CS656">
            <v>0</v>
          </cell>
          <cell r="CT656">
            <v>0</v>
          </cell>
          <cell r="CU656">
            <v>-30.549192999998922</v>
          </cell>
          <cell r="CV656">
            <v>-14.61443300000974</v>
          </cell>
          <cell r="CW656">
            <v>-308.317088900003</v>
          </cell>
          <cell r="CX656">
            <v>-89.417136000003666</v>
          </cell>
          <cell r="CY656">
            <v>0.4206490000069607</v>
          </cell>
          <cell r="CZ656">
            <v>-71.569728000002215</v>
          </cell>
          <cell r="DA656">
            <v>-68.918125299998792</v>
          </cell>
          <cell r="DB656">
            <v>-14.280021999999008</v>
          </cell>
          <cell r="DC656">
            <v>0</v>
          </cell>
          <cell r="DD656">
            <v>0</v>
          </cell>
          <cell r="DE656">
            <v>-285.76647499995306</v>
          </cell>
          <cell r="DF656">
            <v>0</v>
          </cell>
          <cell r="DG656">
            <v>0</v>
          </cell>
          <cell r="DH656">
            <v>-15.902020000001357</v>
          </cell>
          <cell r="DI656">
            <v>-5.6209399999934249</v>
          </cell>
          <cell r="DJ656">
            <v>-138.20024100001319</v>
          </cell>
          <cell r="DK656">
            <v>-40.040903000000981</v>
          </cell>
          <cell r="DL656">
            <v>16.025419999990845</v>
          </cell>
          <cell r="DM656">
            <v>-15.510032999998657</v>
          </cell>
          <cell r="DN656">
            <v>-44.650238000001991</v>
          </cell>
          <cell r="DO656">
            <v>-41.867519999999786</v>
          </cell>
          <cell r="DP656">
            <v>0</v>
          </cell>
          <cell r="DQ656">
            <v>0</v>
          </cell>
          <cell r="DR656">
            <v>-117.75888910004869</v>
          </cell>
          <cell r="DS656">
            <v>0</v>
          </cell>
          <cell r="DT656">
            <v>0</v>
          </cell>
          <cell r="DU656">
            <v>-9.8906320000023698</v>
          </cell>
          <cell r="DV656">
            <v>-5.8111099999950966</v>
          </cell>
          <cell r="DW656">
            <v>-50.240558000004967</v>
          </cell>
          <cell r="DX656">
            <v>-14.546997099998407</v>
          </cell>
          <cell r="DY656">
            <v>82.932930000009947</v>
          </cell>
          <cell r="DZ656">
            <v>-30.619315999996616</v>
          </cell>
          <cell r="EA656">
            <v>-79.383193999994546</v>
          </cell>
          <cell r="EB656">
            <v>-10.200012000001152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-12318.239509998821</v>
          </cell>
          <cell r="AF659">
            <v>-52.360100000048988</v>
          </cell>
          <cell r="AG659">
            <v>-1089.7365599999903</v>
          </cell>
          <cell r="AH659">
            <v>-3729.5143899999093</v>
          </cell>
          <cell r="AI659">
            <v>-2949.3820100000594</v>
          </cell>
          <cell r="AJ659">
            <v>-823.21669999998994</v>
          </cell>
          <cell r="AK659">
            <v>-875.75880000001052</v>
          </cell>
          <cell r="AL659">
            <v>0</v>
          </cell>
          <cell r="AM659">
            <v>4.4248000000370666</v>
          </cell>
          <cell r="AN659">
            <v>-95.98699999996461</v>
          </cell>
          <cell r="AO659">
            <v>-2011.1154800000368</v>
          </cell>
          <cell r="AP659">
            <v>-610.37607999995816</v>
          </cell>
          <cell r="AQ659">
            <v>-85.217189999995753</v>
          </cell>
          <cell r="AR659">
            <v>-11179.479870000854</v>
          </cell>
          <cell r="AS659">
            <v>-70.870200000004843</v>
          </cell>
          <cell r="AT659">
            <v>-273.41080000007059</v>
          </cell>
          <cell r="AU659">
            <v>-3714.9014300000854</v>
          </cell>
          <cell r="AV659">
            <v>-2868.7182100000791</v>
          </cell>
          <cell r="AW659">
            <v>-971.33419999992475</v>
          </cell>
          <cell r="AX659">
            <v>-987.97421000001486</v>
          </cell>
          <cell r="AY659">
            <v>0</v>
          </cell>
          <cell r="AZ659">
            <v>-43.908330000005662</v>
          </cell>
          <cell r="BA659">
            <v>-12.598500000021886</v>
          </cell>
          <cell r="BB659">
            <v>-1629.2259100000374</v>
          </cell>
          <cell r="BC659">
            <v>-596.50107999995816</v>
          </cell>
          <cell r="BD659">
            <v>-10.037000000011176</v>
          </cell>
          <cell r="BE659">
            <v>-9344.7554900003597</v>
          </cell>
          <cell r="BF659">
            <v>-32.790200000046752</v>
          </cell>
          <cell r="BG659">
            <v>-282.22840000002179</v>
          </cell>
          <cell r="BH659">
            <v>-2730.3424900000682</v>
          </cell>
          <cell r="BI659">
            <v>-3089.0941100000637</v>
          </cell>
          <cell r="BJ659">
            <v>-895.81770999997389</v>
          </cell>
          <cell r="BK659">
            <v>-190.3012999999919</v>
          </cell>
          <cell r="BL659">
            <v>0</v>
          </cell>
          <cell r="BM659">
            <v>-113.54740000003949</v>
          </cell>
          <cell r="BN659">
            <v>-868.45004999998491</v>
          </cell>
          <cell r="BO659">
            <v>-884.95182999991812</v>
          </cell>
          <cell r="BP659">
            <v>-105.06670000008307</v>
          </cell>
          <cell r="BQ659">
            <v>-152.16529999999329</v>
          </cell>
          <cell r="BR659">
            <v>-7681.3059699991718</v>
          </cell>
          <cell r="BS659">
            <v>-53.335000000079162</v>
          </cell>
          <cell r="BT659">
            <v>-97.886700000031851</v>
          </cell>
          <cell r="BU659">
            <v>-2893.3527599999215</v>
          </cell>
          <cell r="BV659">
            <v>-2987.2979500000365</v>
          </cell>
          <cell r="BW659">
            <v>-222.73889999999665</v>
          </cell>
          <cell r="BX659">
            <v>-395.30300000001444</v>
          </cell>
          <cell r="BY659">
            <v>-24.231399999989662</v>
          </cell>
          <cell r="BZ659">
            <v>0</v>
          </cell>
          <cell r="CA659">
            <v>-204.00880000001052</v>
          </cell>
          <cell r="CB659">
            <v>-548.98816000006627</v>
          </cell>
          <cell r="CC659">
            <v>-106.34879999991972</v>
          </cell>
          <cell r="CD659">
            <v>-147.81449999997858</v>
          </cell>
          <cell r="CE659">
            <v>-3740.1519799996167</v>
          </cell>
          <cell r="CF659">
            <v>-23.003000000026077</v>
          </cell>
          <cell r="CG659">
            <v>0</v>
          </cell>
          <cell r="CH659">
            <v>-1274.1568500000285</v>
          </cell>
          <cell r="CI659">
            <v>-1655.3143299999647</v>
          </cell>
          <cell r="CJ659">
            <v>-9.3601999999955297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-783.61960000009276</v>
          </cell>
          <cell r="CP659">
            <v>-7.3348000000696629</v>
          </cell>
          <cell r="CQ659">
            <v>12.636800000094809</v>
          </cell>
          <cell r="CR659">
            <v>-1256.3751699998975</v>
          </cell>
          <cell r="CS659">
            <v>0</v>
          </cell>
          <cell r="CT659">
            <v>-88.437799999956042</v>
          </cell>
          <cell r="CU659">
            <v>-537.19120000000112</v>
          </cell>
          <cell r="CV659">
            <v>-508.92019999993499</v>
          </cell>
          <cell r="CW659">
            <v>-74.76226999994833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-47.063700000056997</v>
          </cell>
          <cell r="DC659">
            <v>0</v>
          </cell>
          <cell r="DD659">
            <v>0</v>
          </cell>
          <cell r="DE659">
            <v>-668.10130000021309</v>
          </cell>
          <cell r="DF659">
            <v>0</v>
          </cell>
          <cell r="DG659">
            <v>0</v>
          </cell>
          <cell r="DH659">
            <v>-411.90280000003986</v>
          </cell>
          <cell r="DI659">
            <v>0</v>
          </cell>
          <cell r="DJ659">
            <v>-20.130499999970198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-236.0679999999702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-9806.530227241572</v>
          </cell>
          <cell r="DF660">
            <v>-685.67891300001065</v>
          </cell>
          <cell r="DG660">
            <v>-1133.505662999989</v>
          </cell>
          <cell r="DH660">
            <v>-365.14844399999129</v>
          </cell>
          <cell r="DI660">
            <v>-2493.9191720000235</v>
          </cell>
          <cell r="DJ660">
            <v>-2072.5186907000025</v>
          </cell>
          <cell r="DK660">
            <v>-585.31755899998825</v>
          </cell>
          <cell r="DL660">
            <v>40.403419999987818</v>
          </cell>
          <cell r="DM660">
            <v>-783.80051299999468</v>
          </cell>
          <cell r="DN660">
            <v>174.22449100000085</v>
          </cell>
          <cell r="DO660">
            <v>-474.58856354199816</v>
          </cell>
          <cell r="DP660">
            <v>-1159.6154929999611</v>
          </cell>
          <cell r="DQ660">
            <v>-267.06512699997984</v>
          </cell>
          <cell r="DR660">
            <v>-7679.6680612997152</v>
          </cell>
          <cell r="DS660">
            <v>-599.19995000000927</v>
          </cell>
          <cell r="DT660">
            <v>-172.42560000001686</v>
          </cell>
          <cell r="DU660">
            <v>-642.19379299995489</v>
          </cell>
          <cell r="DV660">
            <v>-5061.8870692999917</v>
          </cell>
          <cell r="DW660">
            <v>-2477.3979169999948</v>
          </cell>
          <cell r="DX660">
            <v>63.537513999996008</v>
          </cell>
          <cell r="DY660">
            <v>288.64633000001777</v>
          </cell>
          <cell r="DZ660">
            <v>-402.06361000001198</v>
          </cell>
          <cell r="EA660">
            <v>-81.005546000000322</v>
          </cell>
          <cell r="EB660">
            <v>890.24138599997968</v>
          </cell>
          <cell r="EC660">
            <v>1364.0665040000458</v>
          </cell>
          <cell r="ED660">
            <v>-849.98631000000751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-3.3012940699991304</v>
          </cell>
          <cell r="CS661">
            <v>0</v>
          </cell>
          <cell r="CT661">
            <v>0</v>
          </cell>
          <cell r="CU661">
            <v>-2.1669921699999577</v>
          </cell>
          <cell r="CV661">
            <v>1.443397499999719</v>
          </cell>
          <cell r="CW661">
            <v>-0.90932285000008051</v>
          </cell>
          <cell r="CX661">
            <v>-1.8290815599998496</v>
          </cell>
          <cell r="CY661">
            <v>-6.8742476900001748</v>
          </cell>
          <cell r="CZ661">
            <v>16.232333700000254</v>
          </cell>
          <cell r="DA661">
            <v>-9.1973809999999503</v>
          </cell>
          <cell r="DB661">
            <v>0</v>
          </cell>
          <cell r="DC661">
            <v>0</v>
          </cell>
          <cell r="DD661">
            <v>0</v>
          </cell>
          <cell r="DE661">
            <v>-21.115108349993534</v>
          </cell>
          <cell r="DF661">
            <v>0</v>
          </cell>
          <cell r="DG661">
            <v>0</v>
          </cell>
          <cell r="DH661">
            <v>0</v>
          </cell>
          <cell r="DI661">
            <v>-5.5861698399999113</v>
          </cell>
          <cell r="DJ661">
            <v>-3.6273086400001375</v>
          </cell>
          <cell r="DK661">
            <v>4.7483999999999469</v>
          </cell>
          <cell r="DL661">
            <v>-11.336049170000024</v>
          </cell>
          <cell r="DM661">
            <v>0</v>
          </cell>
          <cell r="DN661">
            <v>0</v>
          </cell>
          <cell r="DO661">
            <v>-5.3139807000002293</v>
          </cell>
          <cell r="DP661">
            <v>0</v>
          </cell>
          <cell r="DQ661">
            <v>0</v>
          </cell>
          <cell r="DR661">
            <v>24.33092420000321</v>
          </cell>
          <cell r="DS661">
            <v>0</v>
          </cell>
          <cell r="DT661">
            <v>0</v>
          </cell>
          <cell r="DU661">
            <v>0</v>
          </cell>
          <cell r="DV661">
            <v>0.99589579999974376</v>
          </cell>
          <cell r="DW661">
            <v>8.1599887000002127</v>
          </cell>
          <cell r="DX661">
            <v>6.1978727000000617</v>
          </cell>
          <cell r="DY661">
            <v>0.79083739999987301</v>
          </cell>
          <cell r="DZ661">
            <v>8.1863295999996808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-276.65999999997439</v>
          </cell>
          <cell r="AF666">
            <v>-19.719999999999345</v>
          </cell>
          <cell r="AG666">
            <v>-12.180000000000291</v>
          </cell>
          <cell r="AH666">
            <v>-4.0600000000013097</v>
          </cell>
          <cell r="AI666">
            <v>-38.860000000000582</v>
          </cell>
          <cell r="AJ666">
            <v>-2.8999999999996362</v>
          </cell>
          <cell r="AK666">
            <v>-36.540000000000873</v>
          </cell>
          <cell r="AL666">
            <v>21.459999999999127</v>
          </cell>
          <cell r="AM666">
            <v>-42.340000000000146</v>
          </cell>
          <cell r="AN666">
            <v>-41.759999999998399</v>
          </cell>
          <cell r="AO666">
            <v>-66.700000000000728</v>
          </cell>
          <cell r="AP666">
            <v>-26.679999999998472</v>
          </cell>
          <cell r="AQ666">
            <v>-6.3800000000010186</v>
          </cell>
          <cell r="AR666">
            <v>-467.47999999995227</v>
          </cell>
          <cell r="AS666">
            <v>-13.339999999998327</v>
          </cell>
          <cell r="AT666">
            <v>-16.819999999999709</v>
          </cell>
          <cell r="AU666">
            <v>-5.2199999999993452</v>
          </cell>
          <cell r="AV666">
            <v>-60.899999999999636</v>
          </cell>
          <cell r="AW666">
            <v>-52.200000000000728</v>
          </cell>
          <cell r="AX666">
            <v>-44.079999999999927</v>
          </cell>
          <cell r="AY666">
            <v>-60.320000000001528</v>
          </cell>
          <cell r="AZ666">
            <v>-19.139999999999418</v>
          </cell>
          <cell r="BA666">
            <v>-54.520000000000437</v>
          </cell>
          <cell r="BB666">
            <v>-45.239999999999782</v>
          </cell>
          <cell r="BC666">
            <v>-78.299999999999272</v>
          </cell>
          <cell r="BD666">
            <v>-17.399999999999636</v>
          </cell>
          <cell r="BE666">
            <v>-296.38000000003376</v>
          </cell>
          <cell r="BF666">
            <v>9.8600000000005821</v>
          </cell>
          <cell r="BG666">
            <v>-11.600000000000364</v>
          </cell>
          <cell r="BH666">
            <v>-34.220000000001164</v>
          </cell>
          <cell r="BI666">
            <v>-38.859999999998763</v>
          </cell>
          <cell r="BJ666">
            <v>-1.1599999999998545</v>
          </cell>
          <cell r="BK666">
            <v>-55.100000000000364</v>
          </cell>
          <cell r="BL666">
            <v>-31.900000000001455</v>
          </cell>
          <cell r="BM666">
            <v>-43.5</v>
          </cell>
          <cell r="BN666">
            <v>-37.700000000000728</v>
          </cell>
          <cell r="BO666">
            <v>-42.340000000000146</v>
          </cell>
          <cell r="BP666">
            <v>-7.5399999999990541</v>
          </cell>
          <cell r="BQ666">
            <v>-2.319999999999709</v>
          </cell>
          <cell r="BR666">
            <v>-285.94000000000233</v>
          </cell>
          <cell r="BS666">
            <v>2.8999999999996362</v>
          </cell>
          <cell r="BT666">
            <v>-27.840000000000146</v>
          </cell>
          <cell r="BU666">
            <v>-6.9600000000009459</v>
          </cell>
          <cell r="BV666">
            <v>-42.340000000000146</v>
          </cell>
          <cell r="BW666">
            <v>-19.719999999999345</v>
          </cell>
          <cell r="BX666">
            <v>-22.040000000000873</v>
          </cell>
          <cell r="BY666">
            <v>-38.860000000000582</v>
          </cell>
          <cell r="BZ666">
            <v>-53.360000000000582</v>
          </cell>
          <cell r="CA666">
            <v>-13.340000000000146</v>
          </cell>
          <cell r="CB666">
            <v>-36.540000000000873</v>
          </cell>
          <cell r="CC666">
            <v>-22.039999999999054</v>
          </cell>
          <cell r="CD666">
            <v>-5.7999999999992724</v>
          </cell>
          <cell r="CE666">
            <v>-324.21999999995751</v>
          </cell>
          <cell r="CF666">
            <v>-13.920000000000073</v>
          </cell>
          <cell r="CG666">
            <v>-33.059999999999491</v>
          </cell>
          <cell r="CH666">
            <v>-22.619999999998981</v>
          </cell>
          <cell r="CI666">
            <v>-41.180000000000291</v>
          </cell>
          <cell r="CJ666">
            <v>-5.2199999999993452</v>
          </cell>
          <cell r="CK666">
            <v>-37.700000000000728</v>
          </cell>
          <cell r="CL666">
            <v>-18.559999999999491</v>
          </cell>
          <cell r="CM666">
            <v>-51.6200000000008</v>
          </cell>
          <cell r="CN666">
            <v>-20.300000000001091</v>
          </cell>
          <cell r="CO666">
            <v>-56.260000000000218</v>
          </cell>
          <cell r="CP666">
            <v>-17.979999999999563</v>
          </cell>
          <cell r="CQ666">
            <v>-5.7999999999992724</v>
          </cell>
          <cell r="CR666">
            <v>-211.70000000001164</v>
          </cell>
          <cell r="CS666">
            <v>-25.520000000000437</v>
          </cell>
          <cell r="CT666">
            <v>-16.239999999999782</v>
          </cell>
          <cell r="CU666">
            <v>-27.840000000000146</v>
          </cell>
          <cell r="CV666">
            <v>-13.920000000000073</v>
          </cell>
          <cell r="CW666">
            <v>12.760000000000218</v>
          </cell>
          <cell r="CX666">
            <v>-31.899999999999636</v>
          </cell>
          <cell r="CY666">
            <v>8.1199999999998909</v>
          </cell>
          <cell r="CZ666">
            <v>-34.799999999999272</v>
          </cell>
          <cell r="DA666">
            <v>-20.300000000001091</v>
          </cell>
          <cell r="DB666">
            <v>-2.319999999999709</v>
          </cell>
          <cell r="DC666">
            <v>-38.280000000000655</v>
          </cell>
          <cell r="DD666">
            <v>-21.460000000000946</v>
          </cell>
          <cell r="DE666">
            <v>-982.71000000007916</v>
          </cell>
          <cell r="DF666">
            <v>-86.010000000002037</v>
          </cell>
          <cell r="DG666">
            <v>-60.389999999999418</v>
          </cell>
          <cell r="DH666">
            <v>-104.30999999999767</v>
          </cell>
          <cell r="DI666">
            <v>-47.579999999998108</v>
          </cell>
          <cell r="DJ666">
            <v>-69.540000000000873</v>
          </cell>
          <cell r="DK666">
            <v>-111.63000000000102</v>
          </cell>
          <cell r="DL666">
            <v>-16.470000000001164</v>
          </cell>
          <cell r="DM666">
            <v>-124.43999999999869</v>
          </cell>
          <cell r="DN666">
            <v>-80.519999999996799</v>
          </cell>
          <cell r="DO666">
            <v>-96.990000000001601</v>
          </cell>
          <cell r="DP666">
            <v>-113.45999999999913</v>
          </cell>
          <cell r="DQ666">
            <v>-71.369999999998981</v>
          </cell>
          <cell r="DR666">
            <v>-861.92999999999302</v>
          </cell>
          <cell r="DS666">
            <v>-89.669999999998254</v>
          </cell>
          <cell r="DT666">
            <v>-49.409999999999854</v>
          </cell>
          <cell r="DU666">
            <v>-82.349999999998545</v>
          </cell>
          <cell r="DV666">
            <v>-18.299999999999272</v>
          </cell>
          <cell r="DW666">
            <v>-73.200000000000728</v>
          </cell>
          <cell r="DX666">
            <v>-53.070000000003347</v>
          </cell>
          <cell r="DY666">
            <v>-36.600000000002183</v>
          </cell>
          <cell r="DZ666">
            <v>-86.009999999998399</v>
          </cell>
          <cell r="EA666">
            <v>-117.11999999999898</v>
          </cell>
          <cell r="EB666">
            <v>-118.94999999999709</v>
          </cell>
          <cell r="EC666">
            <v>-73.200000000000728</v>
          </cell>
          <cell r="ED666">
            <v>-64.049999999999272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195.45999999999185</v>
          </cell>
          <cell r="AF667">
            <v>13.920000000000073</v>
          </cell>
          <cell r="AG667">
            <v>3.4799999999995634</v>
          </cell>
          <cell r="AH667">
            <v>-5.2200000000011642</v>
          </cell>
          <cell r="AI667">
            <v>24.93999999999869</v>
          </cell>
          <cell r="AJ667">
            <v>1.1599999999998545</v>
          </cell>
          <cell r="AK667">
            <v>33.639999999999418</v>
          </cell>
          <cell r="AL667">
            <v>-17.399999999999636</v>
          </cell>
          <cell r="AM667">
            <v>30.159999999999854</v>
          </cell>
          <cell r="AN667">
            <v>35.380000000001019</v>
          </cell>
          <cell r="AO667">
            <v>55.680000000000291</v>
          </cell>
          <cell r="AP667">
            <v>20.300000000001091</v>
          </cell>
          <cell r="AQ667">
            <v>-0.57999999999992724</v>
          </cell>
          <cell r="AR667">
            <v>345.09999999997672</v>
          </cell>
          <cell r="AS667">
            <v>6.3800000000010186</v>
          </cell>
          <cell r="AT667">
            <v>8.1200000000008004</v>
          </cell>
          <cell r="AU667">
            <v>-4.6399999999994179</v>
          </cell>
          <cell r="AV667">
            <v>43.5</v>
          </cell>
          <cell r="AW667">
            <v>46.399999999999636</v>
          </cell>
          <cell r="AX667">
            <v>35.3799999999992</v>
          </cell>
          <cell r="AY667">
            <v>44.659999999998945</v>
          </cell>
          <cell r="AZ667">
            <v>9.2800000000006548</v>
          </cell>
          <cell r="BA667">
            <v>47.559999999999491</v>
          </cell>
          <cell r="BB667">
            <v>38.280000000000655</v>
          </cell>
          <cell r="BC667">
            <v>62.059999999999491</v>
          </cell>
          <cell r="BD667">
            <v>8.1200000000008004</v>
          </cell>
          <cell r="BE667">
            <v>234.31999999999243</v>
          </cell>
          <cell r="BF667">
            <v>-8.1200000000008004</v>
          </cell>
          <cell r="BG667">
            <v>2.8999999999996362</v>
          </cell>
          <cell r="BH667">
            <v>34.799999999999272</v>
          </cell>
          <cell r="BI667">
            <v>33.639999999999418</v>
          </cell>
          <cell r="BJ667">
            <v>-2.8999999999996362</v>
          </cell>
          <cell r="BK667">
            <v>42.340000000000146</v>
          </cell>
          <cell r="BL667">
            <v>32.479999999999563</v>
          </cell>
          <cell r="BM667">
            <v>31.319999999999709</v>
          </cell>
          <cell r="BN667">
            <v>29.579999999999927</v>
          </cell>
          <cell r="BO667">
            <v>35.960000000000946</v>
          </cell>
          <cell r="BP667">
            <v>4.0599999999994907</v>
          </cell>
          <cell r="BQ667">
            <v>-1.7399999999997817</v>
          </cell>
          <cell r="BR667">
            <v>207.05999999998312</v>
          </cell>
          <cell r="BS667">
            <v>-8.7000000000007276</v>
          </cell>
          <cell r="BT667">
            <v>23.199999999998909</v>
          </cell>
          <cell r="BU667">
            <v>1.1599999999998545</v>
          </cell>
          <cell r="BV667">
            <v>26.099999999998545</v>
          </cell>
          <cell r="BW667">
            <v>18.559999999999491</v>
          </cell>
          <cell r="BX667">
            <v>15.659999999999854</v>
          </cell>
          <cell r="BY667">
            <v>35.960000000000946</v>
          </cell>
          <cell r="BZ667">
            <v>40.020000000000437</v>
          </cell>
          <cell r="CA667">
            <v>13.340000000000146</v>
          </cell>
          <cell r="CB667">
            <v>29.579999999999927</v>
          </cell>
          <cell r="CC667">
            <v>11.600000000000364</v>
          </cell>
          <cell r="CD667">
            <v>0.57999999999992724</v>
          </cell>
          <cell r="CE667">
            <v>270.86000000000058</v>
          </cell>
          <cell r="CF667">
            <v>20.300000000001091</v>
          </cell>
          <cell r="CG667">
            <v>27.259999999998399</v>
          </cell>
          <cell r="CH667">
            <v>13.340000000000146</v>
          </cell>
          <cell r="CI667">
            <v>34.799999999999272</v>
          </cell>
          <cell r="CJ667">
            <v>6.9599999999991269</v>
          </cell>
          <cell r="CK667">
            <v>30.159999999999854</v>
          </cell>
          <cell r="CL667">
            <v>19.140000000000327</v>
          </cell>
          <cell r="CM667">
            <v>41.760000000000218</v>
          </cell>
          <cell r="CN667">
            <v>13.920000000000073</v>
          </cell>
          <cell r="CO667">
            <v>44.659999999999854</v>
          </cell>
          <cell r="CP667">
            <v>13.920000000000073</v>
          </cell>
          <cell r="CQ667">
            <v>4.6399999999994179</v>
          </cell>
          <cell r="CR667">
            <v>201.25999999999476</v>
          </cell>
          <cell r="CS667">
            <v>27.840000000000146</v>
          </cell>
          <cell r="CT667">
            <v>17.399999999999636</v>
          </cell>
          <cell r="CU667">
            <v>26.100000000000364</v>
          </cell>
          <cell r="CV667">
            <v>0.57999999999992724</v>
          </cell>
          <cell r="CW667">
            <v>-16.240000000000691</v>
          </cell>
          <cell r="CX667">
            <v>29</v>
          </cell>
          <cell r="CY667">
            <v>4.0600000000004002</v>
          </cell>
          <cell r="CZ667">
            <v>37.699999999999818</v>
          </cell>
          <cell r="DA667">
            <v>12.759999999999309</v>
          </cell>
          <cell r="DB667">
            <v>-0.57999999999992724</v>
          </cell>
          <cell r="DC667">
            <v>36.540000000000873</v>
          </cell>
          <cell r="DD667">
            <v>26.100000000000364</v>
          </cell>
          <cell r="DE667">
            <v>878.40000000008149</v>
          </cell>
          <cell r="DF667">
            <v>53.069999999999709</v>
          </cell>
          <cell r="DG667">
            <v>64.05000000000291</v>
          </cell>
          <cell r="DH667">
            <v>86.010000000002037</v>
          </cell>
          <cell r="DI667">
            <v>49.409999999999854</v>
          </cell>
          <cell r="DJ667">
            <v>64.049999999999272</v>
          </cell>
          <cell r="DK667">
            <v>98.819999999999709</v>
          </cell>
          <cell r="DL667">
            <v>12.81000000000131</v>
          </cell>
          <cell r="DM667">
            <v>109.79999999999927</v>
          </cell>
          <cell r="DN667">
            <v>51.240000000001601</v>
          </cell>
          <cell r="DO667">
            <v>106.13999999999942</v>
          </cell>
          <cell r="DP667">
            <v>117.11999999999898</v>
          </cell>
          <cell r="DQ667">
            <v>65.880000000001019</v>
          </cell>
          <cell r="DR667">
            <v>719.19000000006054</v>
          </cell>
          <cell r="DS667">
            <v>69.540000000000873</v>
          </cell>
          <cell r="DT667">
            <v>36.600000000002183</v>
          </cell>
          <cell r="DU667">
            <v>53.069999999999709</v>
          </cell>
          <cell r="DV667">
            <v>34.770000000000437</v>
          </cell>
          <cell r="DW667">
            <v>65.879999999997381</v>
          </cell>
          <cell r="DX667">
            <v>36.600000000002183</v>
          </cell>
          <cell r="DY667">
            <v>29.279999999998836</v>
          </cell>
          <cell r="DZ667">
            <v>95.159999999999854</v>
          </cell>
          <cell r="EA667">
            <v>84.180000000000291</v>
          </cell>
          <cell r="EB667">
            <v>113.45999999999913</v>
          </cell>
          <cell r="EC667">
            <v>47.580000000001746</v>
          </cell>
          <cell r="ED667">
            <v>53.069999999999709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7.5843189999995957</v>
          </cell>
          <cell r="R668">
            <v>-7.0606582799809985</v>
          </cell>
          <cell r="S668">
            <v>15.207640199998423</v>
          </cell>
          <cell r="T668">
            <v>5.4312973999985843</v>
          </cell>
          <cell r="U668">
            <v>29.329011499999979</v>
          </cell>
          <cell r="V668">
            <v>9.233205899998211</v>
          </cell>
          <cell r="W668">
            <v>35.303441300000486</v>
          </cell>
          <cell r="X668">
            <v>-83.098870380001244</v>
          </cell>
          <cell r="Y668">
            <v>119.48858890000156</v>
          </cell>
          <cell r="Z668">
            <v>-164.56834420000087</v>
          </cell>
          <cell r="AA668">
            <v>10.319475199999943</v>
          </cell>
          <cell r="AB668">
            <v>18.466420500000822</v>
          </cell>
          <cell r="AC668">
            <v>-5.4312984999996843</v>
          </cell>
          <cell r="AD668">
            <v>3.2587739000009606</v>
          </cell>
          <cell r="AE668">
            <v>-869.51666210003896</v>
          </cell>
          <cell r="AF668">
            <v>-42.598825799999759</v>
          </cell>
          <cell r="AG668">
            <v>-26.311050799999066</v>
          </cell>
          <cell r="AH668">
            <v>-55.127848299998732</v>
          </cell>
          <cell r="AI668">
            <v>-103.99120870000115</v>
          </cell>
          <cell r="AJ668">
            <v>-97.726685599998746</v>
          </cell>
          <cell r="AK668">
            <v>-86.450512600000366</v>
          </cell>
          <cell r="AL668">
            <v>35.081397199999628</v>
          </cell>
          <cell r="AM668">
            <v>-157.86611690000063</v>
          </cell>
          <cell r="AN668">
            <v>-136.56668239999999</v>
          </cell>
          <cell r="AO668">
            <v>-126.54348390000087</v>
          </cell>
          <cell r="AP668">
            <v>-57.63363340000069</v>
          </cell>
          <cell r="AQ668">
            <v>-13.782010900002206</v>
          </cell>
          <cell r="AR668">
            <v>-1338.103249299922</v>
          </cell>
          <cell r="AS668">
            <v>-28.816826099999162</v>
          </cell>
          <cell r="AT668">
            <v>-36.334281600000395</v>
          </cell>
          <cell r="AU668">
            <v>-76.427258800002164</v>
          </cell>
          <cell r="AV668">
            <v>-132.80801749999955</v>
          </cell>
          <cell r="AW668">
            <v>-196.70620179999969</v>
          </cell>
          <cell r="AX668">
            <v>-93.967909799997869</v>
          </cell>
          <cell r="AY668">
            <v>-167.88931949999824</v>
          </cell>
          <cell r="AZ668">
            <v>-115.26730580000003</v>
          </cell>
          <cell r="BA668">
            <v>-162.87774920000084</v>
          </cell>
          <cell r="BB668">
            <v>-120.27888460000031</v>
          </cell>
          <cell r="BC668">
            <v>-169.14227699999901</v>
          </cell>
          <cell r="BD668">
            <v>-37.58721759999753</v>
          </cell>
          <cell r="BE668">
            <v>-1083.763429399929</v>
          </cell>
          <cell r="BF668">
            <v>21.299345499999617</v>
          </cell>
          <cell r="BG668">
            <v>-25.058111100002861</v>
          </cell>
          <cell r="BH668">
            <v>-97.726627299998654</v>
          </cell>
          <cell r="BI668">
            <v>-90.209249699997599</v>
          </cell>
          <cell r="BJ668">
            <v>-141.57835960000011</v>
          </cell>
          <cell r="BK668">
            <v>-182.92419889999655</v>
          </cell>
          <cell r="BL668">
            <v>-82.691753700000845</v>
          </cell>
          <cell r="BM668">
            <v>-141.57834269999876</v>
          </cell>
          <cell r="BN668">
            <v>-185.43002809999962</v>
          </cell>
          <cell r="BO668">
            <v>-136.56669880000118</v>
          </cell>
          <cell r="BP668">
            <v>-16.28775460000179</v>
          </cell>
          <cell r="BQ668">
            <v>-5.0116503999997803</v>
          </cell>
          <cell r="BR668">
            <v>-805.618524599995</v>
          </cell>
          <cell r="BS668">
            <v>6.2645095999978366</v>
          </cell>
          <cell r="BT668">
            <v>-60.13944900000206</v>
          </cell>
          <cell r="BU668">
            <v>-37.587174899999809</v>
          </cell>
          <cell r="BV668">
            <v>-75.174348500000633</v>
          </cell>
          <cell r="BW668">
            <v>-71.415628300001117</v>
          </cell>
          <cell r="BX668">
            <v>-130.30223360000309</v>
          </cell>
          <cell r="BY668">
            <v>-77.680233600000065</v>
          </cell>
          <cell r="BZ668">
            <v>-144.08413629999995</v>
          </cell>
          <cell r="CA668">
            <v>-91.462117799997941</v>
          </cell>
          <cell r="CB668">
            <v>-63.898208099999465</v>
          </cell>
          <cell r="CC668">
            <v>-47.610456899998098</v>
          </cell>
          <cell r="CD668">
            <v>-12.529047199997876</v>
          </cell>
          <cell r="CE668">
            <v>-790.58332810003776</v>
          </cell>
          <cell r="CF668">
            <v>-30.069664999999077</v>
          </cell>
          <cell r="CG668">
            <v>-71.415616800000862</v>
          </cell>
          <cell r="CH668">
            <v>-52.622017099998629</v>
          </cell>
          <cell r="CI668">
            <v>-103.99118300000191</v>
          </cell>
          <cell r="CJ668">
            <v>-81.438901800000167</v>
          </cell>
          <cell r="CK668">
            <v>-80.185936900001252</v>
          </cell>
          <cell r="CL668">
            <v>-11.276123000003281</v>
          </cell>
          <cell r="CM668">
            <v>-126.54348800000298</v>
          </cell>
          <cell r="CN668">
            <v>-78.932970200003183</v>
          </cell>
          <cell r="CO668">
            <v>-102.73830950000047</v>
          </cell>
          <cell r="CP668">
            <v>-38.840042899999389</v>
          </cell>
          <cell r="CQ668">
            <v>-12.529073899997456</v>
          </cell>
          <cell r="CR668">
            <v>-679.07478269992862</v>
          </cell>
          <cell r="CS668">
            <v>-55.127853099998902</v>
          </cell>
          <cell r="CT668">
            <v>-35.081378900002164</v>
          </cell>
          <cell r="CU668">
            <v>-66.404002800001763</v>
          </cell>
          <cell r="CV668">
            <v>-41.345887700001185</v>
          </cell>
          <cell r="CW668">
            <v>-52.621991800002434</v>
          </cell>
          <cell r="CX668">
            <v>-68.90977059999932</v>
          </cell>
          <cell r="CY668">
            <v>16.287780800001201</v>
          </cell>
          <cell r="CZ668">
            <v>-86.450459300001967</v>
          </cell>
          <cell r="DA668">
            <v>-70.162761899999168</v>
          </cell>
          <cell r="DB668">
            <v>-90.209219799999119</v>
          </cell>
          <cell r="DC668">
            <v>-82.691725300002872</v>
          </cell>
          <cell r="DD668">
            <v>-46.357512300000963</v>
          </cell>
          <cell r="DE668">
            <v>-712.90326129997266</v>
          </cell>
          <cell r="DF668">
            <v>-58.886532399999851</v>
          </cell>
          <cell r="DG668">
            <v>-41.345875000002707</v>
          </cell>
          <cell r="DH668">
            <v>-77.680137899998954</v>
          </cell>
          <cell r="DI668">
            <v>-31.322604599998158</v>
          </cell>
          <cell r="DJ668">
            <v>-72.668496800000867</v>
          </cell>
          <cell r="DK668">
            <v>-82.691763999999239</v>
          </cell>
          <cell r="DL668">
            <v>-10.023230799997691</v>
          </cell>
          <cell r="DM668">
            <v>-73.921487499999785</v>
          </cell>
          <cell r="DN668">
            <v>-63.898218400001497</v>
          </cell>
          <cell r="DO668">
            <v>-73.921426699998847</v>
          </cell>
          <cell r="DP668">
            <v>-77.680181700001413</v>
          </cell>
          <cell r="DQ668">
            <v>-48.863305500002753</v>
          </cell>
          <cell r="DR668">
            <v>-601.39495510005509</v>
          </cell>
          <cell r="DS668">
            <v>-61.392381000001478</v>
          </cell>
          <cell r="DT668">
            <v>-33.82842890000029</v>
          </cell>
          <cell r="DU668">
            <v>-62.645296700000472</v>
          </cell>
          <cell r="DV668">
            <v>-16.287775299999339</v>
          </cell>
          <cell r="DW668">
            <v>-55.127889999999752</v>
          </cell>
          <cell r="DX668">
            <v>-45.104611200000363</v>
          </cell>
          <cell r="DY668">
            <v>-25.058162400000583</v>
          </cell>
          <cell r="DZ668">
            <v>-60.139532999997755</v>
          </cell>
          <cell r="EA668">
            <v>-55.127838199998223</v>
          </cell>
          <cell r="EB668">
            <v>-92.715027199999895</v>
          </cell>
          <cell r="EC668">
            <v>-50.116275000000314</v>
          </cell>
          <cell r="ED668">
            <v>-43.851736200002051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-7.0425662999987253</v>
          </cell>
          <cell r="R669">
            <v>3.8018907600198872</v>
          </cell>
          <cell r="S669">
            <v>-15.750778000001446</v>
          </cell>
          <cell r="T669">
            <v>-6.5175598000005266</v>
          </cell>
          <cell r="U669">
            <v>-27.156497459998718</v>
          </cell>
          <cell r="V669">
            <v>-5.4312982999999804</v>
          </cell>
          <cell r="W669">
            <v>-29.872144099999787</v>
          </cell>
          <cell r="X669">
            <v>70.606882099998984</v>
          </cell>
          <cell r="Y669">
            <v>-103.19467579999946</v>
          </cell>
          <cell r="Z669">
            <v>142.30002982000042</v>
          </cell>
          <cell r="AA669">
            <v>-5.9744284999997035</v>
          </cell>
          <cell r="AB669">
            <v>-16.293899000000238</v>
          </cell>
          <cell r="AC669">
            <v>3.8019043000003876</v>
          </cell>
          <cell r="AD669">
            <v>-2.7156445000000531</v>
          </cell>
          <cell r="AE669">
            <v>659.02827319997596</v>
          </cell>
          <cell r="AF669">
            <v>30.069729099999677</v>
          </cell>
          <cell r="AG669">
            <v>7.5174297999983537</v>
          </cell>
          <cell r="AH669">
            <v>27.563889899996866</v>
          </cell>
          <cell r="AI669">
            <v>71.415593000001536</v>
          </cell>
          <cell r="AJ669">
            <v>91.462101400000392</v>
          </cell>
          <cell r="AK669">
            <v>75.174357800002326</v>
          </cell>
          <cell r="AL669">
            <v>-22.552297199999884</v>
          </cell>
          <cell r="AM669">
            <v>122.78469039999982</v>
          </cell>
          <cell r="AN669">
            <v>111.50859860000128</v>
          </cell>
          <cell r="AO669">
            <v>101.48537280000164</v>
          </cell>
          <cell r="AP669">
            <v>43.851678200000606</v>
          </cell>
          <cell r="AQ669">
            <v>-1.252870600001188</v>
          </cell>
          <cell r="AR669">
            <v>1017.3591802999726</v>
          </cell>
          <cell r="AS669">
            <v>13.781948499999999</v>
          </cell>
          <cell r="AT669">
            <v>17.540648400001373</v>
          </cell>
          <cell r="AU669">
            <v>41.345886999999493</v>
          </cell>
          <cell r="AV669">
            <v>96.473759900000005</v>
          </cell>
          <cell r="AW669">
            <v>172.90095510000174</v>
          </cell>
          <cell r="AX669">
            <v>77.680133300000307</v>
          </cell>
          <cell r="AY669">
            <v>125.29052539999975</v>
          </cell>
          <cell r="AZ669">
            <v>86.45048769999994</v>
          </cell>
          <cell r="BA669">
            <v>141.57829330000095</v>
          </cell>
          <cell r="BB669">
            <v>92.715017999998963</v>
          </cell>
          <cell r="BC669">
            <v>134.06085499999972</v>
          </cell>
          <cell r="BD669">
            <v>17.540668699999515</v>
          </cell>
          <cell r="BE669">
            <v>877.03393560001859</v>
          </cell>
          <cell r="BF669">
            <v>-17.540662200000952</v>
          </cell>
          <cell r="BG669">
            <v>6.2645521999984339</v>
          </cell>
          <cell r="BH669">
            <v>90.209217299998272</v>
          </cell>
          <cell r="BI669">
            <v>78.933032000000821</v>
          </cell>
          <cell r="BJ669">
            <v>114.01439260000188</v>
          </cell>
          <cell r="BK669">
            <v>139.07252030000018</v>
          </cell>
          <cell r="BL669">
            <v>77.680114399998274</v>
          </cell>
          <cell r="BM669">
            <v>116.52019629999995</v>
          </cell>
          <cell r="BN669">
            <v>156.61319949999961</v>
          </cell>
          <cell r="BO669">
            <v>110.25569080000059</v>
          </cell>
          <cell r="BP669">
            <v>8.7703803999975207</v>
          </cell>
          <cell r="BQ669">
            <v>-3.7586980000014591</v>
          </cell>
          <cell r="BR669">
            <v>606.40634980000323</v>
          </cell>
          <cell r="BS669">
            <v>-18.793557599998167</v>
          </cell>
          <cell r="BT669">
            <v>50.11625930000082</v>
          </cell>
          <cell r="BU669">
            <v>23.80522750000091</v>
          </cell>
          <cell r="BV669">
            <v>40.092962000002444</v>
          </cell>
          <cell r="BW669">
            <v>51.369096200000058</v>
          </cell>
          <cell r="BX669">
            <v>105.24407150000116</v>
          </cell>
          <cell r="BY669">
            <v>73.921418500001892</v>
          </cell>
          <cell r="BZ669">
            <v>116.52015849999952</v>
          </cell>
          <cell r="CA669">
            <v>83.944723800002976</v>
          </cell>
          <cell r="CB669">
            <v>53.874940500001685</v>
          </cell>
          <cell r="CC669">
            <v>25.058109000001423</v>
          </cell>
          <cell r="CD669">
            <v>1.2529406000030576</v>
          </cell>
          <cell r="CE669">
            <v>666.5458093000052</v>
          </cell>
          <cell r="CF669">
            <v>43.851681000000099</v>
          </cell>
          <cell r="CG669">
            <v>58.886572100000194</v>
          </cell>
          <cell r="CH669">
            <v>31.322614600001543</v>
          </cell>
          <cell r="CI669">
            <v>91.462127300001157</v>
          </cell>
          <cell r="CJ669">
            <v>73.921399200000451</v>
          </cell>
          <cell r="CK669">
            <v>65.151098700000148</v>
          </cell>
          <cell r="CL669">
            <v>16.287782499999594</v>
          </cell>
          <cell r="CM669">
            <v>105.24407309999879</v>
          </cell>
          <cell r="CN669">
            <v>61.392387199997756</v>
          </cell>
          <cell r="CO669">
            <v>78.933063800002856</v>
          </cell>
          <cell r="CP669">
            <v>30.069729800001369</v>
          </cell>
          <cell r="CQ669">
            <v>10.02328000000125</v>
          </cell>
          <cell r="CR669">
            <v>632.71733099999256</v>
          </cell>
          <cell r="CS669">
            <v>60.139438999998674</v>
          </cell>
          <cell r="CT669">
            <v>37.587181900002179</v>
          </cell>
          <cell r="CU669">
            <v>57.633688999998412</v>
          </cell>
          <cell r="CV669">
            <v>10.023250500000358</v>
          </cell>
          <cell r="CW669">
            <v>41.345810899998469</v>
          </cell>
          <cell r="CX669">
            <v>60.139439000000493</v>
          </cell>
          <cell r="CY669">
            <v>11.276168000000325</v>
          </cell>
          <cell r="CZ669">
            <v>93.967910299999858</v>
          </cell>
          <cell r="DA669">
            <v>50.11625500000082</v>
          </cell>
          <cell r="DB669">
            <v>75.17437290000089</v>
          </cell>
          <cell r="DC669">
            <v>78.933027600000059</v>
          </cell>
          <cell r="DD669">
            <v>56.380786899997474</v>
          </cell>
          <cell r="DE669">
            <v>632.71743499996956</v>
          </cell>
          <cell r="DF669">
            <v>36.334268599999632</v>
          </cell>
          <cell r="DG669">
            <v>43.851728299996466</v>
          </cell>
          <cell r="DH669">
            <v>65.151112199997442</v>
          </cell>
          <cell r="DI669">
            <v>32.575531799999226</v>
          </cell>
          <cell r="DJ669">
            <v>60.139487000000372</v>
          </cell>
          <cell r="DK669">
            <v>72.668527499999982</v>
          </cell>
          <cell r="DL669">
            <v>7.5173991999999998</v>
          </cell>
          <cell r="DM669">
            <v>63.898195400000986</v>
          </cell>
          <cell r="DN669">
            <v>45.104593600000953</v>
          </cell>
          <cell r="DO669">
            <v>80.185983799998212</v>
          </cell>
          <cell r="DP669">
            <v>80.185973999999987</v>
          </cell>
          <cell r="DQ669">
            <v>45.104633599999943</v>
          </cell>
          <cell r="DR669">
            <v>496.1505354999972</v>
          </cell>
          <cell r="DS669">
            <v>47.610407000000123</v>
          </cell>
          <cell r="DT669">
            <v>25.05812429999969</v>
          </cell>
          <cell r="DU669">
            <v>41.345896400001948</v>
          </cell>
          <cell r="DV669">
            <v>25.058138299998973</v>
          </cell>
          <cell r="DW669">
            <v>48.863322499999413</v>
          </cell>
          <cell r="DX669">
            <v>36.334238299999924</v>
          </cell>
          <cell r="DY669">
            <v>20.046526000000085</v>
          </cell>
          <cell r="DZ669">
            <v>63.898151100000177</v>
          </cell>
          <cell r="EA669">
            <v>33.828415399999358</v>
          </cell>
          <cell r="EB669">
            <v>85.197555100003228</v>
          </cell>
          <cell r="EC669">
            <v>32.575509400001465</v>
          </cell>
          <cell r="ED669">
            <v>36.334251699998276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11364.382857219985</v>
          </cell>
          <cell r="AF670">
            <v>1084.0122179399987</v>
          </cell>
          <cell r="AG670">
            <v>1024.9455712199997</v>
          </cell>
          <cell r="AH670">
            <v>1098.7326822200012</v>
          </cell>
          <cell r="AI670">
            <v>878.25077362000047</v>
          </cell>
          <cell r="AJ670">
            <v>891.91034937999939</v>
          </cell>
          <cell r="AK670">
            <v>815.43045306000022</v>
          </cell>
          <cell r="AL670">
            <v>843.39592287999949</v>
          </cell>
          <cell r="AM670">
            <v>781.5502081199993</v>
          </cell>
          <cell r="AN670">
            <v>839.20341141999961</v>
          </cell>
          <cell r="AO670">
            <v>1019.1197253600003</v>
          </cell>
          <cell r="AP670">
            <v>978.19860729999891</v>
          </cell>
          <cell r="AQ670">
            <v>1109.6329346999992</v>
          </cell>
          <cell r="AR670">
            <v>11070.613929380022</v>
          </cell>
          <cell r="AS670">
            <v>1097.8140264800022</v>
          </cell>
          <cell r="AT670">
            <v>988.50025873999948</v>
          </cell>
          <cell r="AU670">
            <v>1109.2737537399989</v>
          </cell>
          <cell r="AV670">
            <v>863.96205781999925</v>
          </cell>
          <cell r="AW670">
            <v>822.83794635999948</v>
          </cell>
          <cell r="AX670">
            <v>822.62370214000111</v>
          </cell>
          <cell r="AY670">
            <v>711.26074680000056</v>
          </cell>
          <cell r="AZ670">
            <v>807.56665041999986</v>
          </cell>
          <cell r="BA670">
            <v>828.13237821999974</v>
          </cell>
          <cell r="BB670">
            <v>1036.5229346199994</v>
          </cell>
          <cell r="BC670">
            <v>901.18269341999985</v>
          </cell>
          <cell r="BD670">
            <v>1080.9367806199989</v>
          </cell>
          <cell r="BE670">
            <v>11268.205590720027</v>
          </cell>
          <cell r="BF670">
            <v>1133.7870477399993</v>
          </cell>
          <cell r="BG670">
            <v>1007.7857806000011</v>
          </cell>
          <cell r="BH670">
            <v>1076.8645805600027</v>
          </cell>
          <cell r="BI670">
            <v>918.61197353999887</v>
          </cell>
          <cell r="BJ670">
            <v>868.12988417999986</v>
          </cell>
          <cell r="BK670">
            <v>735.05669966000096</v>
          </cell>
          <cell r="BL670">
            <v>773.76554147999923</v>
          </cell>
          <cell r="BM670">
            <v>784.5565212599995</v>
          </cell>
          <cell r="BN670">
            <v>809.24048826000035</v>
          </cell>
          <cell r="BO670">
            <v>1018.997524800001</v>
          </cell>
          <cell r="BP670">
            <v>1025.2195476999987</v>
          </cell>
          <cell r="BQ670">
            <v>1116.1900009400015</v>
          </cell>
          <cell r="BR670">
            <v>11439.401836120058</v>
          </cell>
          <cell r="BS670">
            <v>1129.8601443199987</v>
          </cell>
          <cell r="BT670">
            <v>998.40373456000088</v>
          </cell>
          <cell r="BU670">
            <v>1116.9057599400003</v>
          </cell>
          <cell r="BV670">
            <v>930.02612370000134</v>
          </cell>
          <cell r="BW670">
            <v>932.37378353999884</v>
          </cell>
          <cell r="BX670">
            <v>771.36375704000056</v>
          </cell>
          <cell r="BY670">
            <v>769.9818614600008</v>
          </cell>
          <cell r="BZ670">
            <v>777.49405984000077</v>
          </cell>
          <cell r="CA670">
            <v>859.17966864000118</v>
          </cell>
          <cell r="CB670">
            <v>1050.3889144400018</v>
          </cell>
          <cell r="CC670">
            <v>1011.5579422999981</v>
          </cell>
          <cell r="CD670">
            <v>1091.86608634</v>
          </cell>
          <cell r="CE670">
            <v>10866.813840660005</v>
          </cell>
          <cell r="CF670">
            <v>1073.2376991199999</v>
          </cell>
          <cell r="CG670">
            <v>956.20126208000147</v>
          </cell>
          <cell r="CH670">
            <v>1032.5925455200013</v>
          </cell>
          <cell r="CI670">
            <v>831.00046821999968</v>
          </cell>
          <cell r="CJ670">
            <v>852.72527561999959</v>
          </cell>
          <cell r="CK670">
            <v>771.11484829999972</v>
          </cell>
          <cell r="CL670">
            <v>776.78640942000129</v>
          </cell>
          <cell r="CM670">
            <v>728.18108978000055</v>
          </cell>
          <cell r="CN670">
            <v>831.45777475999967</v>
          </cell>
          <cell r="CO670">
            <v>977.54739030000201</v>
          </cell>
          <cell r="CP670">
            <v>960.49387741999817</v>
          </cell>
          <cell r="CQ670">
            <v>1075.4752001199995</v>
          </cell>
          <cell r="CR670">
            <v>9263.407453139982</v>
          </cell>
          <cell r="CS670">
            <v>921.16447117999996</v>
          </cell>
          <cell r="CT670">
            <v>743.13251738000145</v>
          </cell>
          <cell r="CU670">
            <v>835.80944629999976</v>
          </cell>
          <cell r="CV670">
            <v>712.12084835999849</v>
          </cell>
          <cell r="CW670">
            <v>736.49378982000053</v>
          </cell>
          <cell r="CX670">
            <v>665.49558025999977</v>
          </cell>
          <cell r="CY670">
            <v>713.93657580000036</v>
          </cell>
          <cell r="CZ670">
            <v>679.54781333999927</v>
          </cell>
          <cell r="DA670">
            <v>740.22586125999987</v>
          </cell>
          <cell r="DB670">
            <v>843.18344477999926</v>
          </cell>
          <cell r="DC670">
            <v>791.06704942000033</v>
          </cell>
          <cell r="DD670">
            <v>881.23005523999927</v>
          </cell>
          <cell r="DE670">
            <v>9020.1414062800177</v>
          </cell>
          <cell r="DF670">
            <v>888.86800177999976</v>
          </cell>
          <cell r="DG670">
            <v>726.69055326000125</v>
          </cell>
          <cell r="DH670">
            <v>794.97290002000045</v>
          </cell>
          <cell r="DI670">
            <v>716.64433250000002</v>
          </cell>
          <cell r="DJ670">
            <v>708.77940164000029</v>
          </cell>
          <cell r="DK670">
            <v>645.9265784800009</v>
          </cell>
          <cell r="DL670">
            <v>689.86412521999955</v>
          </cell>
          <cell r="DM670">
            <v>682.48304472000018</v>
          </cell>
          <cell r="DN670">
            <v>731.72737122000035</v>
          </cell>
          <cell r="DO670">
            <v>824.48696363999989</v>
          </cell>
          <cell r="DP670">
            <v>750.25201668000045</v>
          </cell>
          <cell r="DQ670">
            <v>859.44611712000005</v>
          </cell>
          <cell r="DR670">
            <v>8990.970459120028</v>
          </cell>
          <cell r="DS670">
            <v>879.32667294000021</v>
          </cell>
          <cell r="DT670">
            <v>712.51603660000001</v>
          </cell>
          <cell r="DU670">
            <v>805.02112683999985</v>
          </cell>
          <cell r="DV670">
            <v>706.91217211999901</v>
          </cell>
          <cell r="DW670">
            <v>714.40635680000014</v>
          </cell>
          <cell r="DX670">
            <v>668.6441194199997</v>
          </cell>
          <cell r="DY670">
            <v>670.0015755000004</v>
          </cell>
          <cell r="DZ670">
            <v>681.76577619999989</v>
          </cell>
          <cell r="EA670">
            <v>715.26635132000047</v>
          </cell>
          <cell r="EB670">
            <v>837.73980352000035</v>
          </cell>
          <cell r="EC670">
            <v>737.78909550000026</v>
          </cell>
          <cell r="ED670">
            <v>861.58137236000039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-10087.345779299998</v>
          </cell>
          <cell r="AF671">
            <v>-961.99199102000057</v>
          </cell>
          <cell r="AG671">
            <v>-924.57806132000042</v>
          </cell>
          <cell r="AH671">
            <v>-980.89237074000084</v>
          </cell>
          <cell r="AI671">
            <v>-786.42387614000108</v>
          </cell>
          <cell r="AJ671">
            <v>-781.82876543999919</v>
          </cell>
          <cell r="AK671">
            <v>-718.61376731999917</v>
          </cell>
          <cell r="AL671">
            <v>-736.29751245999978</v>
          </cell>
          <cell r="AM671">
            <v>-698.40459751999879</v>
          </cell>
          <cell r="AN671">
            <v>-743.08589460000076</v>
          </cell>
          <cell r="AO671">
            <v>-904.48657314000047</v>
          </cell>
          <cell r="AP671">
            <v>-865.42619930000001</v>
          </cell>
          <cell r="AQ671">
            <v>-985.3161702999987</v>
          </cell>
          <cell r="AR671">
            <v>-9852.3908282599878</v>
          </cell>
          <cell r="AS671">
            <v>-976.78564172000006</v>
          </cell>
          <cell r="AT671">
            <v>-879.48206519999985</v>
          </cell>
          <cell r="AU671">
            <v>-993.49809604000075</v>
          </cell>
          <cell r="AV671">
            <v>-773.97690755999974</v>
          </cell>
          <cell r="AW671">
            <v>-724.40341597999941</v>
          </cell>
          <cell r="AX671">
            <v>-727.53751926000041</v>
          </cell>
          <cell r="AY671">
            <v>-640.19640837999941</v>
          </cell>
          <cell r="AZ671">
            <v>-720.67691618000026</v>
          </cell>
          <cell r="BA671">
            <v>-729.00955950000025</v>
          </cell>
          <cell r="BB671">
            <v>-922.17328087999886</v>
          </cell>
          <cell r="BC671">
            <v>-803.21443357999851</v>
          </cell>
          <cell r="BD671">
            <v>-961.43658398000116</v>
          </cell>
          <cell r="BE671">
            <v>-9971.064274859993</v>
          </cell>
          <cell r="BF671">
            <v>-1000.2109739200005</v>
          </cell>
          <cell r="BG671">
            <v>-897.30048530000022</v>
          </cell>
          <cell r="BH671">
            <v>-945.07014898000125</v>
          </cell>
          <cell r="BI671">
            <v>-808.84441307999987</v>
          </cell>
          <cell r="BJ671">
            <v>-771.18297036000149</v>
          </cell>
          <cell r="BK671">
            <v>-661.65527628000018</v>
          </cell>
          <cell r="BL671">
            <v>-677.25182824000149</v>
          </cell>
          <cell r="BM671">
            <v>-695.92627340000035</v>
          </cell>
          <cell r="BN671">
            <v>-715.26831922000019</v>
          </cell>
          <cell r="BO671">
            <v>-904.75905459999922</v>
          </cell>
          <cell r="BP671">
            <v>-906.02182700000048</v>
          </cell>
          <cell r="BQ671">
            <v>-987.57270448000236</v>
          </cell>
          <cell r="BR671">
            <v>-10138.829704019998</v>
          </cell>
          <cell r="BS671">
            <v>-1006.1704775800008</v>
          </cell>
          <cell r="BT671">
            <v>-880.65307718000076</v>
          </cell>
          <cell r="BU671">
            <v>-989.10838998000145</v>
          </cell>
          <cell r="BV671">
            <v>-835.64971687999969</v>
          </cell>
          <cell r="BW671">
            <v>-827.69617268000002</v>
          </cell>
          <cell r="BX671">
            <v>-685.21233444000063</v>
          </cell>
          <cell r="BY671">
            <v>-673.73107101999994</v>
          </cell>
          <cell r="BZ671">
            <v>-691.32262386000002</v>
          </cell>
          <cell r="CA671">
            <v>-753.03399600000012</v>
          </cell>
          <cell r="CB671">
            <v>-927.32638840000072</v>
          </cell>
          <cell r="CC671">
            <v>-901.39662999999928</v>
          </cell>
          <cell r="CD671">
            <v>-967.52882599999975</v>
          </cell>
          <cell r="CE671">
            <v>-9597.6517096999742</v>
          </cell>
          <cell r="CF671">
            <v>-936.14992021999933</v>
          </cell>
          <cell r="CG671">
            <v>-856.03564749999896</v>
          </cell>
          <cell r="CH671">
            <v>-918.90001701999972</v>
          </cell>
          <cell r="CI671">
            <v>-731.29012881999915</v>
          </cell>
          <cell r="CJ671">
            <v>-748.90669791999971</v>
          </cell>
          <cell r="CK671">
            <v>-682.05880567999884</v>
          </cell>
          <cell r="CL671">
            <v>-679.23989778000032</v>
          </cell>
          <cell r="CM671">
            <v>-644.94333605999964</v>
          </cell>
          <cell r="CN671">
            <v>-735.95687884000108</v>
          </cell>
          <cell r="CO671">
            <v>-869.24795713999993</v>
          </cell>
          <cell r="CP671">
            <v>-847.76156268000159</v>
          </cell>
          <cell r="CQ671">
            <v>-947.16086003999953</v>
          </cell>
          <cell r="CR671">
            <v>-8132.3677697000094</v>
          </cell>
          <cell r="CS671">
            <v>-806.77172756000073</v>
          </cell>
          <cell r="CT671">
            <v>-649.2083887000008</v>
          </cell>
          <cell r="CU671">
            <v>-735.92678184000033</v>
          </cell>
          <cell r="CV671">
            <v>-644.28320814000108</v>
          </cell>
          <cell r="CW671">
            <v>-651.05965540000034</v>
          </cell>
          <cell r="CX671">
            <v>-586.15213322000091</v>
          </cell>
          <cell r="CY671">
            <v>-611.35964978000084</v>
          </cell>
          <cell r="CZ671">
            <v>-586.27086303999931</v>
          </cell>
          <cell r="DA671">
            <v>-659.02167439999903</v>
          </cell>
          <cell r="DB671">
            <v>-744.76838409999982</v>
          </cell>
          <cell r="DC671">
            <v>-692.48915282000053</v>
          </cell>
          <cell r="DD671">
            <v>-765.05615070000022</v>
          </cell>
          <cell r="DE671">
            <v>-7937.1944421600201</v>
          </cell>
          <cell r="DF671">
            <v>-796.05881235999914</v>
          </cell>
          <cell r="DG671">
            <v>-634.68878995999876</v>
          </cell>
          <cell r="DH671">
            <v>-702.04151298000033</v>
          </cell>
          <cell r="DI671">
            <v>-627.21259079999982</v>
          </cell>
          <cell r="DJ671">
            <v>-626.26939219999986</v>
          </cell>
          <cell r="DK671">
            <v>-568.39431534000141</v>
          </cell>
          <cell r="DL671">
            <v>-607.73774674000015</v>
          </cell>
          <cell r="DM671">
            <v>-601.4601551199994</v>
          </cell>
          <cell r="DN671">
            <v>-651.14027153999996</v>
          </cell>
          <cell r="DO671">
            <v>-715.66905963999852</v>
          </cell>
          <cell r="DP671">
            <v>-652.02778939999916</v>
          </cell>
          <cell r="DQ671">
            <v>-754.49400607999996</v>
          </cell>
          <cell r="DR671">
            <v>-7936.5578677599988</v>
          </cell>
          <cell r="DS671">
            <v>-782.2875100199999</v>
          </cell>
          <cell r="DT671">
            <v>-630.03607553999973</v>
          </cell>
          <cell r="DU671">
            <v>-716.9773814199998</v>
          </cell>
          <cell r="DV671">
            <v>-614.70752324000023</v>
          </cell>
          <cell r="DW671">
            <v>-628.1522076199999</v>
          </cell>
          <cell r="DX671">
            <v>-590.31250284000089</v>
          </cell>
          <cell r="DY671">
            <v>-590.68817427999966</v>
          </cell>
          <cell r="DZ671">
            <v>-592.7081938400006</v>
          </cell>
          <cell r="EA671">
            <v>-639.16165612000077</v>
          </cell>
          <cell r="EB671">
            <v>-735.08480081999915</v>
          </cell>
          <cell r="EC671">
            <v>-656.95901922000121</v>
          </cell>
          <cell r="ED671">
            <v>-759.48282280000058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-617.6600000000326</v>
          </cell>
          <cell r="AF672">
            <v>-30.260000000002037</v>
          </cell>
          <cell r="AG672">
            <v>-18.68999999999869</v>
          </cell>
          <cell r="AH672">
            <v>-39.159999999999854</v>
          </cell>
          <cell r="AI672">
            <v>-73.869999999998981</v>
          </cell>
          <cell r="AJ672">
            <v>-69.420000000001892</v>
          </cell>
          <cell r="AK672">
            <v>-61.409999999999854</v>
          </cell>
          <cell r="AL672">
            <v>24.920000000000073</v>
          </cell>
          <cell r="AM672">
            <v>-112.13999999999942</v>
          </cell>
          <cell r="AN672">
            <v>-97.009999999998399</v>
          </cell>
          <cell r="AO672">
            <v>-89.889999999999418</v>
          </cell>
          <cell r="AP672">
            <v>-40.93999999999869</v>
          </cell>
          <cell r="AQ672">
            <v>-9.7900000000008731</v>
          </cell>
          <cell r="AR672">
            <v>-950.52000000004773</v>
          </cell>
          <cell r="AS672">
            <v>-20.470000000001164</v>
          </cell>
          <cell r="AT672">
            <v>-25.809999999997672</v>
          </cell>
          <cell r="AU672">
            <v>-54.289999999997235</v>
          </cell>
          <cell r="AV672">
            <v>-94.340000000000146</v>
          </cell>
          <cell r="AW672">
            <v>-139.72999999999956</v>
          </cell>
          <cell r="AX672">
            <v>-66.75</v>
          </cell>
          <cell r="AY672">
            <v>-119.26000000000022</v>
          </cell>
          <cell r="AZ672">
            <v>-81.880000000001019</v>
          </cell>
          <cell r="BA672">
            <v>-115.70000000000073</v>
          </cell>
          <cell r="BB672">
            <v>-85.43999999999869</v>
          </cell>
          <cell r="BC672">
            <v>-120.14999999999782</v>
          </cell>
          <cell r="BD672">
            <v>-26.69999999999709</v>
          </cell>
          <cell r="BE672">
            <v>-769.84999999997672</v>
          </cell>
          <cell r="BF672">
            <v>15.130000000001019</v>
          </cell>
          <cell r="BG672">
            <v>-17.799999999999272</v>
          </cell>
          <cell r="BH672">
            <v>-69.420000000001892</v>
          </cell>
          <cell r="BI672">
            <v>-64.080000000001746</v>
          </cell>
          <cell r="BJ672">
            <v>-100.56999999999971</v>
          </cell>
          <cell r="BK672">
            <v>-129.94000000000051</v>
          </cell>
          <cell r="BL672">
            <v>-58.739999999999782</v>
          </cell>
          <cell r="BM672">
            <v>-100.56999999999971</v>
          </cell>
          <cell r="BN672">
            <v>-131.71999999999935</v>
          </cell>
          <cell r="BO672">
            <v>-97.010000000002037</v>
          </cell>
          <cell r="BP672">
            <v>-11.569999999999709</v>
          </cell>
          <cell r="BQ672">
            <v>-3.5600000000013097</v>
          </cell>
          <cell r="BR672">
            <v>-572.26999999998952</v>
          </cell>
          <cell r="BS672">
            <v>4.4500000000007276</v>
          </cell>
          <cell r="BT672">
            <v>-42.720000000001164</v>
          </cell>
          <cell r="BU672">
            <v>-26.700000000000728</v>
          </cell>
          <cell r="BV672">
            <v>-53.400000000001455</v>
          </cell>
          <cell r="BW672">
            <v>-50.729999999999563</v>
          </cell>
          <cell r="BX672">
            <v>-92.559999999999491</v>
          </cell>
          <cell r="BY672">
            <v>-55.180000000000291</v>
          </cell>
          <cell r="BZ672">
            <v>-102.34999999999854</v>
          </cell>
          <cell r="CA672">
            <v>-64.969999999999345</v>
          </cell>
          <cell r="CB672">
            <v>-45.389999999999418</v>
          </cell>
          <cell r="CC672">
            <v>-33.819999999999709</v>
          </cell>
          <cell r="CD672">
            <v>-8.8999999999978172</v>
          </cell>
          <cell r="CE672">
            <v>-561.59000000002561</v>
          </cell>
          <cell r="CF672">
            <v>-21.360000000000582</v>
          </cell>
          <cell r="CG672">
            <v>-50.729999999999563</v>
          </cell>
          <cell r="CH672">
            <v>-37.380000000001019</v>
          </cell>
          <cell r="CI672">
            <v>-73.8700000000008</v>
          </cell>
          <cell r="CJ672">
            <v>-57.849999999998545</v>
          </cell>
          <cell r="CK672">
            <v>-56.960000000000946</v>
          </cell>
          <cell r="CL672">
            <v>-8.0100000000002183</v>
          </cell>
          <cell r="CM672">
            <v>-89.889999999999418</v>
          </cell>
          <cell r="CN672">
            <v>-56.069999999999709</v>
          </cell>
          <cell r="CO672">
            <v>-72.979999999999563</v>
          </cell>
          <cell r="CP672">
            <v>-27.590000000000146</v>
          </cell>
          <cell r="CQ672">
            <v>-8.8999999999978172</v>
          </cell>
          <cell r="CR672">
            <v>-970.18000000005122</v>
          </cell>
          <cell r="CS672">
            <v>-78.759999999994761</v>
          </cell>
          <cell r="CT672">
            <v>-50.120000000002619</v>
          </cell>
          <cell r="CU672">
            <v>-94.869999999998981</v>
          </cell>
          <cell r="CV672">
            <v>-59.070000000003347</v>
          </cell>
          <cell r="CW672">
            <v>-75.180000000000291</v>
          </cell>
          <cell r="CX672">
            <v>-98.450000000000728</v>
          </cell>
          <cell r="CY672">
            <v>23.270000000000437</v>
          </cell>
          <cell r="CZ672">
            <v>-123.51000000000204</v>
          </cell>
          <cell r="DA672">
            <v>-100.23999999999796</v>
          </cell>
          <cell r="DB672">
            <v>-128.88000000000102</v>
          </cell>
          <cell r="DC672">
            <v>-118.13999999999942</v>
          </cell>
          <cell r="DD672">
            <v>-66.229999999999563</v>
          </cell>
          <cell r="DE672">
            <v>-1018.5100000000093</v>
          </cell>
          <cell r="DF672">
            <v>-84.130000000004657</v>
          </cell>
          <cell r="DG672">
            <v>-59.069999999999709</v>
          </cell>
          <cell r="DH672">
            <v>-110.9800000000032</v>
          </cell>
          <cell r="DI672">
            <v>-44.75</v>
          </cell>
          <cell r="DJ672">
            <v>-103.81999999999971</v>
          </cell>
          <cell r="DK672">
            <v>-118.14000000000306</v>
          </cell>
          <cell r="DL672">
            <v>-14.319999999999709</v>
          </cell>
          <cell r="DM672">
            <v>-105.61000000000058</v>
          </cell>
          <cell r="DN672">
            <v>-91.290000000000873</v>
          </cell>
          <cell r="DO672">
            <v>-105.61000000000058</v>
          </cell>
          <cell r="DP672">
            <v>-110.97999999999956</v>
          </cell>
          <cell r="DQ672">
            <v>-69.809999999997672</v>
          </cell>
          <cell r="DR672">
            <v>-859.20000000006985</v>
          </cell>
          <cell r="DS672">
            <v>-87.709999999999127</v>
          </cell>
          <cell r="DT672">
            <v>-48.330000000001746</v>
          </cell>
          <cell r="DU672">
            <v>-89.5</v>
          </cell>
          <cell r="DV672">
            <v>-23.270000000000437</v>
          </cell>
          <cell r="DW672">
            <v>-78.759999999998399</v>
          </cell>
          <cell r="DX672">
            <v>-64.440000000002328</v>
          </cell>
          <cell r="DY672">
            <v>-35.799999999999272</v>
          </cell>
          <cell r="DZ672">
            <v>-85.919999999998254</v>
          </cell>
          <cell r="EA672">
            <v>-78.759999999998399</v>
          </cell>
          <cell r="EB672">
            <v>-132.45999999999913</v>
          </cell>
          <cell r="EC672">
            <v>-71.600000000002183</v>
          </cell>
          <cell r="ED672">
            <v>-62.649999999997817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468.13999999998487</v>
          </cell>
          <cell r="AF673">
            <v>21.360000000000582</v>
          </cell>
          <cell r="AG673">
            <v>5.3400000000001455</v>
          </cell>
          <cell r="AH673">
            <v>19.579999999998108</v>
          </cell>
          <cell r="AI673">
            <v>50.729999999999563</v>
          </cell>
          <cell r="AJ673">
            <v>64.969999999999345</v>
          </cell>
          <cell r="AK673">
            <v>53.399999999999636</v>
          </cell>
          <cell r="AL673">
            <v>-16.019999999998618</v>
          </cell>
          <cell r="AM673">
            <v>87.220000000001164</v>
          </cell>
          <cell r="AN673">
            <v>79.210000000000946</v>
          </cell>
          <cell r="AO673">
            <v>72.090000000000146</v>
          </cell>
          <cell r="AP673">
            <v>31.149999999999636</v>
          </cell>
          <cell r="AQ673">
            <v>-0.88999999999941792</v>
          </cell>
          <cell r="AR673">
            <v>722.67999999996391</v>
          </cell>
          <cell r="AS673">
            <v>9.7900000000008731</v>
          </cell>
          <cell r="AT673">
            <v>12.459999999999127</v>
          </cell>
          <cell r="AU673">
            <v>29.369999999998981</v>
          </cell>
          <cell r="AV673">
            <v>68.530000000000655</v>
          </cell>
          <cell r="AW673">
            <v>122.81999999999971</v>
          </cell>
          <cell r="AX673">
            <v>55.179999999998472</v>
          </cell>
          <cell r="AY673">
            <v>89</v>
          </cell>
          <cell r="AZ673">
            <v>61.409999999999854</v>
          </cell>
          <cell r="BA673">
            <v>100.56999999999971</v>
          </cell>
          <cell r="BB673">
            <v>65.860000000000582</v>
          </cell>
          <cell r="BC673">
            <v>95.229999999999563</v>
          </cell>
          <cell r="BD673">
            <v>12.459999999999127</v>
          </cell>
          <cell r="BE673">
            <v>623.00000000005821</v>
          </cell>
          <cell r="BF673">
            <v>-12.459999999999127</v>
          </cell>
          <cell r="BG673">
            <v>4.4500000000007276</v>
          </cell>
          <cell r="BH673">
            <v>64.080000000001746</v>
          </cell>
          <cell r="BI673">
            <v>56.069999999999709</v>
          </cell>
          <cell r="BJ673">
            <v>80.989999999999782</v>
          </cell>
          <cell r="BK673">
            <v>98.789999999999054</v>
          </cell>
          <cell r="BL673">
            <v>55.180000000000291</v>
          </cell>
          <cell r="BM673">
            <v>82.770000000000437</v>
          </cell>
          <cell r="BN673">
            <v>111.25</v>
          </cell>
          <cell r="BO673">
            <v>78.319999999999709</v>
          </cell>
          <cell r="BP673">
            <v>6.2300000000013824</v>
          </cell>
          <cell r="BQ673">
            <v>-2.6700000000018917</v>
          </cell>
          <cell r="BR673">
            <v>430.76000000003842</v>
          </cell>
          <cell r="BS673">
            <v>-13.349999999998545</v>
          </cell>
          <cell r="BT673">
            <v>35.600000000000364</v>
          </cell>
          <cell r="BU673">
            <v>16.909999999999854</v>
          </cell>
          <cell r="BV673">
            <v>28.479999999999563</v>
          </cell>
          <cell r="BW673">
            <v>36.489999999999782</v>
          </cell>
          <cell r="BX673">
            <v>74.760000000000218</v>
          </cell>
          <cell r="BY673">
            <v>52.510000000000218</v>
          </cell>
          <cell r="BZ673">
            <v>82.770000000000437</v>
          </cell>
          <cell r="CA673">
            <v>59.630000000001019</v>
          </cell>
          <cell r="CB673">
            <v>38.269999999996799</v>
          </cell>
          <cell r="CC673">
            <v>17.799999999999272</v>
          </cell>
          <cell r="CD673">
            <v>0.88999999999941792</v>
          </cell>
          <cell r="CE673">
            <v>473.48000000003958</v>
          </cell>
          <cell r="CF673">
            <v>31.150000000001455</v>
          </cell>
          <cell r="CG673">
            <v>41.830000000001746</v>
          </cell>
          <cell r="CH673">
            <v>22.25</v>
          </cell>
          <cell r="CI673">
            <v>64.969999999999345</v>
          </cell>
          <cell r="CJ673">
            <v>52.509999999998399</v>
          </cell>
          <cell r="CK673">
            <v>46.280000000000655</v>
          </cell>
          <cell r="CL673">
            <v>11.569999999999709</v>
          </cell>
          <cell r="CM673">
            <v>74.760000000000218</v>
          </cell>
          <cell r="CN673">
            <v>43.610000000000582</v>
          </cell>
          <cell r="CO673">
            <v>56.069999999999709</v>
          </cell>
          <cell r="CP673">
            <v>21.360000000000582</v>
          </cell>
          <cell r="CQ673">
            <v>7.1199999999989814</v>
          </cell>
          <cell r="CR673">
            <v>903.95000000001164</v>
          </cell>
          <cell r="CS673">
            <v>85.919999999998254</v>
          </cell>
          <cell r="CT673">
            <v>53.700000000000728</v>
          </cell>
          <cell r="CU673">
            <v>82.340000000000146</v>
          </cell>
          <cell r="CV673">
            <v>14.319999999999709</v>
          </cell>
          <cell r="CW673">
            <v>59.069999999999709</v>
          </cell>
          <cell r="CX673">
            <v>85.920000000001892</v>
          </cell>
          <cell r="CY673">
            <v>16.109999999996944</v>
          </cell>
          <cell r="CZ673">
            <v>134.25</v>
          </cell>
          <cell r="DA673">
            <v>71.599999999998545</v>
          </cell>
          <cell r="DB673">
            <v>107.40000000000146</v>
          </cell>
          <cell r="DC673">
            <v>112.77000000000044</v>
          </cell>
          <cell r="DD673">
            <v>80.549999999999272</v>
          </cell>
          <cell r="DE673">
            <v>903.94999999995343</v>
          </cell>
          <cell r="DF673">
            <v>51.909999999999854</v>
          </cell>
          <cell r="DG673">
            <v>62.650000000001455</v>
          </cell>
          <cell r="DH673">
            <v>93.080000000001746</v>
          </cell>
          <cell r="DI673">
            <v>46.540000000000873</v>
          </cell>
          <cell r="DJ673">
            <v>85.919999999998254</v>
          </cell>
          <cell r="DK673">
            <v>103.81999999999971</v>
          </cell>
          <cell r="DL673">
            <v>10.740000000001601</v>
          </cell>
          <cell r="DM673">
            <v>91.290000000000873</v>
          </cell>
          <cell r="DN673">
            <v>64.440000000002328</v>
          </cell>
          <cell r="DO673">
            <v>114.56000000000131</v>
          </cell>
          <cell r="DP673">
            <v>114.56000000000131</v>
          </cell>
          <cell r="DQ673">
            <v>64.43999999999869</v>
          </cell>
          <cell r="DR673">
            <v>708.8399999999674</v>
          </cell>
          <cell r="DS673">
            <v>68.020000000000437</v>
          </cell>
          <cell r="DT673">
            <v>35.799999999999272</v>
          </cell>
          <cell r="DU673">
            <v>59.070000000003347</v>
          </cell>
          <cell r="DV673">
            <v>35.799999999999272</v>
          </cell>
          <cell r="DW673">
            <v>69.81000000000131</v>
          </cell>
          <cell r="DX673">
            <v>51.909999999999854</v>
          </cell>
          <cell r="DY673">
            <v>28.639999999999418</v>
          </cell>
          <cell r="DZ673">
            <v>91.289999999997235</v>
          </cell>
          <cell r="EA673">
            <v>48.330000000001746</v>
          </cell>
          <cell r="EB673">
            <v>121.71999999999753</v>
          </cell>
          <cell r="EC673">
            <v>46.539999999997235</v>
          </cell>
          <cell r="ED673">
            <v>51.909999999999854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-751.4100000000617</v>
          </cell>
          <cell r="AF674">
            <v>-33.659999999999854</v>
          </cell>
          <cell r="AG674">
            <v>-20.789999999997235</v>
          </cell>
          <cell r="AH674">
            <v>-43.559999999997672</v>
          </cell>
          <cell r="AI674">
            <v>-83.159999999999854</v>
          </cell>
          <cell r="AJ674">
            <v>-83.159999999999854</v>
          </cell>
          <cell r="AK674">
            <v>-99.990000000001601</v>
          </cell>
          <cell r="AL674">
            <v>31.680000000000291</v>
          </cell>
          <cell r="AM674">
            <v>-147.5099999999984</v>
          </cell>
          <cell r="AN674">
            <v>-114.84000000000015</v>
          </cell>
          <cell r="AO674">
            <v>-99.990000000001601</v>
          </cell>
          <cell r="AP674">
            <v>-45.540000000000873</v>
          </cell>
          <cell r="AQ674">
            <v>-10.890000000003056</v>
          </cell>
          <cell r="AR674">
            <v>-1039.5000000000291</v>
          </cell>
          <cell r="AS674">
            <v>-22.770000000000437</v>
          </cell>
          <cell r="AT674">
            <v>-28.709999999999127</v>
          </cell>
          <cell r="AU674">
            <v>-60.389999999999418</v>
          </cell>
          <cell r="AV674">
            <v>-106.91999999999825</v>
          </cell>
          <cell r="AW674">
            <v>-105.93000000000029</v>
          </cell>
          <cell r="AX674">
            <v>-85.139999999999418</v>
          </cell>
          <cell r="AY674">
            <v>-139.59000000000015</v>
          </cell>
          <cell r="AZ674">
            <v>-89.099999999998545</v>
          </cell>
          <cell r="BA674">
            <v>-142.56000000000131</v>
          </cell>
          <cell r="BB674">
            <v>-95.040000000000873</v>
          </cell>
          <cell r="BC674">
            <v>-133.65000000000146</v>
          </cell>
          <cell r="BD674">
            <v>-29.700000000000728</v>
          </cell>
          <cell r="BE674">
            <v>-863.28000000002794</v>
          </cell>
          <cell r="BF674">
            <v>16.829999999998108</v>
          </cell>
          <cell r="BG674">
            <v>-19.799999999999272</v>
          </cell>
          <cell r="BH674">
            <v>-77.219999999997526</v>
          </cell>
          <cell r="BI674">
            <v>-79.200000000000728</v>
          </cell>
          <cell r="BJ674">
            <v>-116.81999999999971</v>
          </cell>
          <cell r="BK674">
            <v>-105.93000000000029</v>
          </cell>
          <cell r="BL674">
            <v>-86.130000000001019</v>
          </cell>
          <cell r="BM674">
            <v>-118.79999999999927</v>
          </cell>
          <cell r="BN674">
            <v>-151.47000000000116</v>
          </cell>
          <cell r="BO674">
            <v>-107.90999999999985</v>
          </cell>
          <cell r="BP674">
            <v>-12.869999999998981</v>
          </cell>
          <cell r="BQ674">
            <v>-3.9599999999991269</v>
          </cell>
          <cell r="BR674">
            <v>-723.69000000000233</v>
          </cell>
          <cell r="BS674">
            <v>4.9500000000007276</v>
          </cell>
          <cell r="BT674">
            <v>-47.520000000000437</v>
          </cell>
          <cell r="BU674">
            <v>-29.700000000000728</v>
          </cell>
          <cell r="BV674">
            <v>-61.380000000001019</v>
          </cell>
          <cell r="BW674">
            <v>-52.469999999997526</v>
          </cell>
          <cell r="BX674">
            <v>-122.7599999999984</v>
          </cell>
          <cell r="BY674">
            <v>-98.010000000002037</v>
          </cell>
          <cell r="BZ674">
            <v>-132.65999999999985</v>
          </cell>
          <cell r="CA674">
            <v>-86.129999999997381</v>
          </cell>
          <cell r="CB674">
            <v>-50.489999999997963</v>
          </cell>
          <cell r="CC674">
            <v>-37.619999999998981</v>
          </cell>
          <cell r="CD674">
            <v>-9.9000000000014552</v>
          </cell>
          <cell r="CE674">
            <v>-691.01999999998952</v>
          </cell>
          <cell r="CF674">
            <v>-23.759999999998399</v>
          </cell>
          <cell r="CG674">
            <v>-56.430000000000291</v>
          </cell>
          <cell r="CH674">
            <v>-41.580000000001746</v>
          </cell>
          <cell r="CI674">
            <v>-84.150000000001455</v>
          </cell>
          <cell r="CJ674">
            <v>-79.19999999999709</v>
          </cell>
          <cell r="CK674">
            <v>-66.329999999999927</v>
          </cell>
          <cell r="CL674">
            <v>-45.540000000000873</v>
          </cell>
          <cell r="CM674">
            <v>-109.88999999999942</v>
          </cell>
          <cell r="CN674">
            <v>-62.370000000002619</v>
          </cell>
          <cell r="CO674">
            <v>-81.180000000000291</v>
          </cell>
          <cell r="CP674">
            <v>-30.68999999999869</v>
          </cell>
          <cell r="CQ674">
            <v>-9.8999999999978172</v>
          </cell>
          <cell r="CR674">
            <v>-556.38000000003376</v>
          </cell>
          <cell r="CS674">
            <v>-43.56000000000131</v>
          </cell>
          <cell r="CT674">
            <v>-27.719999999999345</v>
          </cell>
          <cell r="CU674">
            <v>-52.470000000001164</v>
          </cell>
          <cell r="CV674">
            <v>-32.670000000000073</v>
          </cell>
          <cell r="CW674">
            <v>-51.479999999999563</v>
          </cell>
          <cell r="CX674">
            <v>-56.430000000000291</v>
          </cell>
          <cell r="CY674">
            <v>9.8999999999996362</v>
          </cell>
          <cell r="CZ674">
            <v>-73.260000000000218</v>
          </cell>
          <cell r="DA674">
            <v>-55.440000000000509</v>
          </cell>
          <cell r="DB674">
            <v>-71.279999999998836</v>
          </cell>
          <cell r="DC674">
            <v>-65.340000000000146</v>
          </cell>
          <cell r="DD674">
            <v>-36.630000000001019</v>
          </cell>
          <cell r="DE674">
            <v>-552.4199999999837</v>
          </cell>
          <cell r="DF674">
            <v>-46.530000000002474</v>
          </cell>
          <cell r="DG674">
            <v>-32.670000000000073</v>
          </cell>
          <cell r="DH674">
            <v>-61.379999999997381</v>
          </cell>
          <cell r="DI674">
            <v>-24.75</v>
          </cell>
          <cell r="DJ674">
            <v>-58.409999999999854</v>
          </cell>
          <cell r="DK674">
            <v>-33.659999999999854</v>
          </cell>
          <cell r="DL674">
            <v>-8.9099999999998545</v>
          </cell>
          <cell r="DM674">
            <v>-77.219999999999345</v>
          </cell>
          <cell r="DN674">
            <v>-50.490000000001601</v>
          </cell>
          <cell r="DO674">
            <v>-58.409999999999854</v>
          </cell>
          <cell r="DP674">
            <v>-61.380000000001019</v>
          </cell>
          <cell r="DQ674">
            <v>-38.610000000000582</v>
          </cell>
          <cell r="DR674">
            <v>-481.13999999998487</v>
          </cell>
          <cell r="DS674">
            <v>-48.510000000002037</v>
          </cell>
          <cell r="DT674">
            <v>-26.730000000001382</v>
          </cell>
          <cell r="DU674">
            <v>-49.5</v>
          </cell>
          <cell r="DV674">
            <v>-12.8700000000008</v>
          </cell>
          <cell r="DW674">
            <v>-47.519999999998618</v>
          </cell>
          <cell r="DX674">
            <v>-35.639999999999418</v>
          </cell>
          <cell r="DY674">
            <v>-19.800000000001091</v>
          </cell>
          <cell r="DZ674">
            <v>-49.5</v>
          </cell>
          <cell r="EA674">
            <v>-43.559999999999491</v>
          </cell>
          <cell r="EB674">
            <v>-73.260000000002037</v>
          </cell>
          <cell r="EC674">
            <v>-39.600000000000364</v>
          </cell>
          <cell r="ED674">
            <v>-34.650000000001455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579.15000000002328</v>
          </cell>
          <cell r="AF675">
            <v>23.760000000002037</v>
          </cell>
          <cell r="AG675">
            <v>5.9399999999986903</v>
          </cell>
          <cell r="AH675">
            <v>21.780000000002474</v>
          </cell>
          <cell r="AI675">
            <v>59.399999999999636</v>
          </cell>
          <cell r="AJ675">
            <v>74.25</v>
          </cell>
          <cell r="AK675">
            <v>89.100000000000364</v>
          </cell>
          <cell r="AL675">
            <v>-18.81000000000131</v>
          </cell>
          <cell r="AM675">
            <v>115.82999999999993</v>
          </cell>
          <cell r="AN675">
            <v>94.050000000001091</v>
          </cell>
          <cell r="AO675">
            <v>80.18999999999869</v>
          </cell>
          <cell r="AP675">
            <v>34.649999999997817</v>
          </cell>
          <cell r="AQ675">
            <v>-0.98999999999796273</v>
          </cell>
          <cell r="AR675">
            <v>786.06000000002678</v>
          </cell>
          <cell r="AS675">
            <v>10.889999999999418</v>
          </cell>
          <cell r="AT675">
            <v>13.860000000000582</v>
          </cell>
          <cell r="AU675">
            <v>32.670000000001892</v>
          </cell>
          <cell r="AV675">
            <v>77.219999999999345</v>
          </cell>
          <cell r="AW675">
            <v>93.059999999997672</v>
          </cell>
          <cell r="AX675">
            <v>70.290000000000873</v>
          </cell>
          <cell r="AY675">
            <v>104.93999999999869</v>
          </cell>
          <cell r="AZ675">
            <v>66.329999999999927</v>
          </cell>
          <cell r="BA675">
            <v>123.75</v>
          </cell>
          <cell r="BB675">
            <v>73.259999999998399</v>
          </cell>
          <cell r="BC675">
            <v>105.93000000000029</v>
          </cell>
          <cell r="BD675">
            <v>13.859999999996944</v>
          </cell>
          <cell r="BE675">
            <v>695.97000000000116</v>
          </cell>
          <cell r="BF675">
            <v>-13.860000000000582</v>
          </cell>
          <cell r="BG675">
            <v>4.9500000000007276</v>
          </cell>
          <cell r="BH675">
            <v>70.289999999997235</v>
          </cell>
          <cell r="BI675">
            <v>68.309999999997672</v>
          </cell>
          <cell r="BJ675">
            <v>92.069999999999709</v>
          </cell>
          <cell r="BK675">
            <v>76.229999999999563</v>
          </cell>
          <cell r="BL675">
            <v>83.159999999999854</v>
          </cell>
          <cell r="BM675">
            <v>96.030000000000655</v>
          </cell>
          <cell r="BN675">
            <v>127.70999999999913</v>
          </cell>
          <cell r="BO675">
            <v>87.119999999998981</v>
          </cell>
          <cell r="BP675">
            <v>6.930000000000291</v>
          </cell>
          <cell r="BQ675">
            <v>-2.9699999999975262</v>
          </cell>
          <cell r="BR675">
            <v>552.42000000004191</v>
          </cell>
          <cell r="BS675">
            <v>-14.849999999998545</v>
          </cell>
          <cell r="BT675">
            <v>39.600000000002183</v>
          </cell>
          <cell r="BU675">
            <v>18.81000000000131</v>
          </cell>
          <cell r="BV675">
            <v>31.680000000000291</v>
          </cell>
          <cell r="BW675">
            <v>40.590000000000146</v>
          </cell>
          <cell r="BX675">
            <v>99.989999999999782</v>
          </cell>
          <cell r="BY675">
            <v>88.110000000000582</v>
          </cell>
          <cell r="BZ675">
            <v>106.92000000000007</v>
          </cell>
          <cell r="CA675">
            <v>79.200000000000728</v>
          </cell>
          <cell r="CB675">
            <v>41.580000000001746</v>
          </cell>
          <cell r="CC675">
            <v>19.799999999999272</v>
          </cell>
          <cell r="CD675">
            <v>0.99000000000160071</v>
          </cell>
          <cell r="CE675">
            <v>582.11999999996624</v>
          </cell>
          <cell r="CF675">
            <v>34.650000000001455</v>
          </cell>
          <cell r="CG675">
            <v>46.529999999998836</v>
          </cell>
          <cell r="CH675">
            <v>24.75</v>
          </cell>
          <cell r="CI675">
            <v>70.289999999999054</v>
          </cell>
          <cell r="CJ675">
            <v>73.260000000000218</v>
          </cell>
          <cell r="CK675">
            <v>54.449999999998909</v>
          </cell>
          <cell r="CL675">
            <v>44.549999999999272</v>
          </cell>
          <cell r="CM675">
            <v>91.079999999999927</v>
          </cell>
          <cell r="CN675">
            <v>48.510000000000218</v>
          </cell>
          <cell r="CO675">
            <v>62.369999999998981</v>
          </cell>
          <cell r="CP675">
            <v>23.759999999998399</v>
          </cell>
          <cell r="CQ675">
            <v>7.9200000000018917</v>
          </cell>
          <cell r="CR675">
            <v>520.73999999999069</v>
          </cell>
          <cell r="CS675">
            <v>47.520000000000437</v>
          </cell>
          <cell r="CT675">
            <v>29.699999999998909</v>
          </cell>
          <cell r="CU675">
            <v>45.539999999999054</v>
          </cell>
          <cell r="CV675">
            <v>7.9200000000000728</v>
          </cell>
          <cell r="CW675">
            <v>43.559999999999491</v>
          </cell>
          <cell r="CX675">
            <v>50.489999999999782</v>
          </cell>
          <cell r="CY675">
            <v>11.8799999999992</v>
          </cell>
          <cell r="CZ675">
            <v>78.209999999999127</v>
          </cell>
          <cell r="DA675">
            <v>39.600000000000364</v>
          </cell>
          <cell r="DB675">
            <v>59.400000000001455</v>
          </cell>
          <cell r="DC675">
            <v>62.3700000000008</v>
          </cell>
          <cell r="DD675">
            <v>44.549999999999272</v>
          </cell>
          <cell r="DE675">
            <v>490.05000000001746</v>
          </cell>
          <cell r="DF675">
            <v>28.710000000000946</v>
          </cell>
          <cell r="DG675">
            <v>34.649999999999636</v>
          </cell>
          <cell r="DH675">
            <v>51.479999999999563</v>
          </cell>
          <cell r="DI675">
            <v>25.739999999999782</v>
          </cell>
          <cell r="DJ675">
            <v>47.520000000000437</v>
          </cell>
          <cell r="DK675">
            <v>29.699999999998909</v>
          </cell>
          <cell r="DL675">
            <v>6.930000000000291</v>
          </cell>
          <cell r="DM675">
            <v>67.320000000001528</v>
          </cell>
          <cell r="DN675">
            <v>35.639999999999418</v>
          </cell>
          <cell r="DO675">
            <v>63.360000000000582</v>
          </cell>
          <cell r="DP675">
            <v>63.360000000000582</v>
          </cell>
          <cell r="DQ675">
            <v>35.639999999999418</v>
          </cell>
          <cell r="DR675">
            <v>397.97999999998137</v>
          </cell>
          <cell r="DS675">
            <v>37.619999999998981</v>
          </cell>
          <cell r="DT675">
            <v>19.800000000001091</v>
          </cell>
          <cell r="DU675">
            <v>32.670000000000073</v>
          </cell>
          <cell r="DV675">
            <v>19.799999999999272</v>
          </cell>
          <cell r="DW675">
            <v>41.579999999999927</v>
          </cell>
          <cell r="DX675">
            <v>28.709999999999127</v>
          </cell>
          <cell r="DY675">
            <v>16.829999999999927</v>
          </cell>
          <cell r="DZ675">
            <v>52.470000000001164</v>
          </cell>
          <cell r="EA675">
            <v>26.730000000001382</v>
          </cell>
          <cell r="EB675">
            <v>67.319999999999709</v>
          </cell>
          <cell r="EC675">
            <v>25.739999999999782</v>
          </cell>
          <cell r="ED675">
            <v>28.709999999999127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-974.47364670003299</v>
          </cell>
          <cell r="AF676">
            <v>-41.005092699997476</v>
          </cell>
          <cell r="AG676">
            <v>-25.3266435000005</v>
          </cell>
          <cell r="AH676">
            <v>-53.065429900001618</v>
          </cell>
          <cell r="AI676">
            <v>-101.30668959999821</v>
          </cell>
          <cell r="AJ676">
            <v>-100.10059669999828</v>
          </cell>
          <cell r="AK676">
            <v>-89.246325800002523</v>
          </cell>
          <cell r="AL676">
            <v>-59.095592300000135</v>
          </cell>
          <cell r="AM676">
            <v>-179.69868770000176</v>
          </cell>
          <cell r="AN676">
            <v>-135.07553550000011</v>
          </cell>
          <cell r="AO676">
            <v>-121.80920590000096</v>
          </cell>
          <cell r="AP676">
            <v>-55.477475499999855</v>
          </cell>
          <cell r="AQ676">
            <v>-13.26637159999882</v>
          </cell>
          <cell r="AR676">
            <v>-1309.7503560999176</v>
          </cell>
          <cell r="AS676">
            <v>-27.738735399998404</v>
          </cell>
          <cell r="AT676">
            <v>-34.974876699998276</v>
          </cell>
          <cell r="AU676">
            <v>-73.567885399999795</v>
          </cell>
          <cell r="AV676">
            <v>-130.25141579999763</v>
          </cell>
          <cell r="AW676">
            <v>-138.69367120000243</v>
          </cell>
          <cell r="AX676">
            <v>-104.92473579999933</v>
          </cell>
          <cell r="AY676">
            <v>-213.46760559999893</v>
          </cell>
          <cell r="AZ676">
            <v>-108.5428641000035</v>
          </cell>
          <cell r="BA676">
            <v>-162.81426509999801</v>
          </cell>
          <cell r="BB676">
            <v>-115.77903400000287</v>
          </cell>
          <cell r="BC676">
            <v>-162.81431300000258</v>
          </cell>
          <cell r="BD676">
            <v>-36.180954000003112</v>
          </cell>
          <cell r="BE676">
            <v>-1098.694819300028</v>
          </cell>
          <cell r="BF676">
            <v>20.502540599998611</v>
          </cell>
          <cell r="BG676">
            <v>-24.12063660000058</v>
          </cell>
          <cell r="BH676">
            <v>-94.070414400001027</v>
          </cell>
          <cell r="BI676">
            <v>-96.482563699999446</v>
          </cell>
          <cell r="BJ676">
            <v>-142.31173479999779</v>
          </cell>
          <cell r="BK676">
            <v>-153.16602980000243</v>
          </cell>
          <cell r="BL676">
            <v>-125.42728729999726</v>
          </cell>
          <cell r="BM676">
            <v>-144.72383640000044</v>
          </cell>
          <cell r="BN676">
            <v>-186.93485580000197</v>
          </cell>
          <cell r="BO676">
            <v>-131.45745239999815</v>
          </cell>
          <cell r="BP676">
            <v>-15.678415099999256</v>
          </cell>
          <cell r="BQ676">
            <v>-4.8241335999991861</v>
          </cell>
          <cell r="BR676">
            <v>-967.23737870005425</v>
          </cell>
          <cell r="BS676">
            <v>6.030156499997247</v>
          </cell>
          <cell r="BT676">
            <v>-57.88953930000207</v>
          </cell>
          <cell r="BU676">
            <v>-36.180974000002607</v>
          </cell>
          <cell r="BV676">
            <v>-74.773921399999381</v>
          </cell>
          <cell r="BW676">
            <v>-62.71360420000201</v>
          </cell>
          <cell r="BX676">
            <v>-136.28160899999784</v>
          </cell>
          <cell r="BY676">
            <v>-218.29172570000082</v>
          </cell>
          <cell r="BZ676">
            <v>-161.60823669999809</v>
          </cell>
          <cell r="CA676">
            <v>-106.13079230000221</v>
          </cell>
          <cell r="CB676">
            <v>-61.507645199999388</v>
          </cell>
          <cell r="CC676">
            <v>-45.829154600000038</v>
          </cell>
          <cell r="CD676">
            <v>-12.060332799999742</v>
          </cell>
          <cell r="CE676">
            <v>-890.05126340000425</v>
          </cell>
          <cell r="CF676">
            <v>-28.944753499999933</v>
          </cell>
          <cell r="CG676">
            <v>-68.743791899996722</v>
          </cell>
          <cell r="CH676">
            <v>-50.653302799997618</v>
          </cell>
          <cell r="CI676">
            <v>-102.51266199999736</v>
          </cell>
          <cell r="CJ676">
            <v>-96.482530400000542</v>
          </cell>
          <cell r="CK676">
            <v>-95.276466899998923</v>
          </cell>
          <cell r="CL676">
            <v>-84.422193599999446</v>
          </cell>
          <cell r="CM676">
            <v>-138.6936674000026</v>
          </cell>
          <cell r="CN676">
            <v>-75.979975700000068</v>
          </cell>
          <cell r="CO676">
            <v>-98.894622699997853</v>
          </cell>
          <cell r="CP676">
            <v>-37.387005299999146</v>
          </cell>
          <cell r="CQ676">
            <v>-12.060291199999483</v>
          </cell>
          <cell r="CR676">
            <v>-654.87527039993438</v>
          </cell>
          <cell r="CS676">
            <v>-53.065377499999158</v>
          </cell>
          <cell r="CT676">
            <v>-33.768888400001742</v>
          </cell>
          <cell r="CU676">
            <v>-63.919642400000157</v>
          </cell>
          <cell r="CV676">
            <v>-39.799027500001102</v>
          </cell>
          <cell r="CW676">
            <v>-62.713675400002103</v>
          </cell>
          <cell r="CX676">
            <v>-39.799046299998736</v>
          </cell>
          <cell r="CY676">
            <v>6.0301584000008006</v>
          </cell>
          <cell r="CZ676">
            <v>-89.246373499998299</v>
          </cell>
          <cell r="DA676">
            <v>-67.537817499996891</v>
          </cell>
          <cell r="DB676">
            <v>-86.8343191999993</v>
          </cell>
          <cell r="DC676">
            <v>-79.59807340000043</v>
          </cell>
          <cell r="DD676">
            <v>-44.623187699999107</v>
          </cell>
          <cell r="DE676">
            <v>-688.64407299994491</v>
          </cell>
          <cell r="DF676">
            <v>-56.683475599998928</v>
          </cell>
          <cell r="DG676">
            <v>-39.799048799999582</v>
          </cell>
          <cell r="DH676">
            <v>-74.77397689999998</v>
          </cell>
          <cell r="DI676">
            <v>-30.150790200001211</v>
          </cell>
          <cell r="DJ676">
            <v>-71.155865900000208</v>
          </cell>
          <cell r="DK676">
            <v>-57.8895268999986</v>
          </cell>
          <cell r="DL676">
            <v>-3.6180692000016279</v>
          </cell>
          <cell r="DM676">
            <v>-100.10064889999921</v>
          </cell>
          <cell r="DN676">
            <v>-61.507623900000908</v>
          </cell>
          <cell r="DO676">
            <v>-71.155847399997583</v>
          </cell>
          <cell r="DP676">
            <v>-74.773958899997524</v>
          </cell>
          <cell r="DQ676">
            <v>-47.035240400000475</v>
          </cell>
          <cell r="DR676">
            <v>-584.92552959994646</v>
          </cell>
          <cell r="DS676">
            <v>-59.095546699998522</v>
          </cell>
          <cell r="DT676">
            <v>-32.562871100002667</v>
          </cell>
          <cell r="DU676">
            <v>-60.301566699999967</v>
          </cell>
          <cell r="DV676">
            <v>-15.678420800002641</v>
          </cell>
          <cell r="DW676">
            <v>-57.889530500000546</v>
          </cell>
          <cell r="DX676">
            <v>-42.2111352000029</v>
          </cell>
          <cell r="DY676">
            <v>-24.120642500000031</v>
          </cell>
          <cell r="DZ676">
            <v>-60.301601200000732</v>
          </cell>
          <cell r="EA676">
            <v>-53.065427500001533</v>
          </cell>
          <cell r="EB676">
            <v>-89.246350700002949</v>
          </cell>
          <cell r="EC676">
            <v>-48.241302899998118</v>
          </cell>
          <cell r="ED676">
            <v>-42.211133799999516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751.35777270002291</v>
          </cell>
          <cell r="AF677">
            <v>28.944756100001541</v>
          </cell>
          <cell r="AG677">
            <v>7.2361787000008917</v>
          </cell>
          <cell r="AH677">
            <v>26.532681699998648</v>
          </cell>
          <cell r="AI677">
            <v>72.361919200000557</v>
          </cell>
          <cell r="AJ677">
            <v>91.658418700000766</v>
          </cell>
          <cell r="AK677">
            <v>74.774000900000829</v>
          </cell>
          <cell r="AL677">
            <v>59.095513700001902</v>
          </cell>
          <cell r="AM677">
            <v>141.10571400000117</v>
          </cell>
          <cell r="AN677">
            <v>110.95492159999776</v>
          </cell>
          <cell r="AO677">
            <v>97.688569500001904</v>
          </cell>
          <cell r="AP677">
            <v>42.211122199998499</v>
          </cell>
          <cell r="AQ677">
            <v>-1.2060235999997531</v>
          </cell>
          <cell r="AR677">
            <v>1001.0062033000286</v>
          </cell>
          <cell r="AS677">
            <v>13.266351000002032</v>
          </cell>
          <cell r="AT677">
            <v>16.884429199999431</v>
          </cell>
          <cell r="AU677">
            <v>39.799046500000259</v>
          </cell>
          <cell r="AV677">
            <v>94.070482499999343</v>
          </cell>
          <cell r="AW677">
            <v>123.01523739999902</v>
          </cell>
          <cell r="AX677">
            <v>91.658395099999325</v>
          </cell>
          <cell r="AY677">
            <v>165.2263529999982</v>
          </cell>
          <cell r="AZ677">
            <v>80.80407710000145</v>
          </cell>
          <cell r="BA677">
            <v>141.10571759999948</v>
          </cell>
          <cell r="BB677">
            <v>89.246333600000071</v>
          </cell>
          <cell r="BC677">
            <v>129.04535240000041</v>
          </cell>
          <cell r="BD677">
            <v>16.884427900000446</v>
          </cell>
          <cell r="BE677">
            <v>887.63917569999467</v>
          </cell>
          <cell r="BF677">
            <v>-16.8844253999996</v>
          </cell>
          <cell r="BG677">
            <v>6.0301491000027454</v>
          </cell>
          <cell r="BH677">
            <v>85.628229800000554</v>
          </cell>
          <cell r="BI677">
            <v>83.216185799999948</v>
          </cell>
          <cell r="BJ677">
            <v>112.16092370000115</v>
          </cell>
          <cell r="BK677">
            <v>114.57298810000066</v>
          </cell>
          <cell r="BL677">
            <v>115.77900500000032</v>
          </cell>
          <cell r="BM677">
            <v>118.19111499999781</v>
          </cell>
          <cell r="BN677">
            <v>157.99017880000247</v>
          </cell>
          <cell r="BO677">
            <v>106.13070149999839</v>
          </cell>
          <cell r="BP677">
            <v>8.4422214000005624</v>
          </cell>
          <cell r="BQ677">
            <v>-3.6180970999994315</v>
          </cell>
          <cell r="BR677">
            <v>756.181830800022</v>
          </cell>
          <cell r="BS677">
            <v>-18.090476100001979</v>
          </cell>
          <cell r="BT677">
            <v>48.241277900000568</v>
          </cell>
          <cell r="BU677">
            <v>22.914579700001923</v>
          </cell>
          <cell r="BV677">
            <v>38.592961599999398</v>
          </cell>
          <cell r="BW677">
            <v>50.653348300002108</v>
          </cell>
          <cell r="BX677">
            <v>110.95490240000072</v>
          </cell>
          <cell r="BY677">
            <v>197.78918669999985</v>
          </cell>
          <cell r="BZ677">
            <v>130.25141200000144</v>
          </cell>
          <cell r="CA677">
            <v>98.894604600001912</v>
          </cell>
          <cell r="CB677">
            <v>50.653341999997792</v>
          </cell>
          <cell r="CC677">
            <v>24.120656600000075</v>
          </cell>
          <cell r="CD677">
            <v>1.2060351000000082</v>
          </cell>
          <cell r="CE677">
            <v>751.35767580001266</v>
          </cell>
          <cell r="CF677">
            <v>42.211102100001881</v>
          </cell>
          <cell r="CG677">
            <v>56.683485700003075</v>
          </cell>
          <cell r="CH677">
            <v>30.150771800002985</v>
          </cell>
          <cell r="CI677">
            <v>85.628198099999281</v>
          </cell>
          <cell r="CJ677">
            <v>89.246371199998975</v>
          </cell>
          <cell r="CK677">
            <v>78.392072800001188</v>
          </cell>
          <cell r="CL677">
            <v>79.598102100000688</v>
          </cell>
          <cell r="CM677">
            <v>115.77901170000041</v>
          </cell>
          <cell r="CN677">
            <v>59.095553199997084</v>
          </cell>
          <cell r="CO677">
            <v>75.979998700000579</v>
          </cell>
          <cell r="CP677">
            <v>28.944747699999425</v>
          </cell>
          <cell r="CQ677">
            <v>9.6482606999998097</v>
          </cell>
          <cell r="CR677">
            <v>610.25210779995541</v>
          </cell>
          <cell r="CS677">
            <v>57.889526599999954</v>
          </cell>
          <cell r="CT677">
            <v>36.18095539999922</v>
          </cell>
          <cell r="CU677">
            <v>55.477465399999346</v>
          </cell>
          <cell r="CV677">
            <v>9.6482692999998108</v>
          </cell>
          <cell r="CW677">
            <v>53.065406800000346</v>
          </cell>
          <cell r="CX677">
            <v>34.974904599999718</v>
          </cell>
          <cell r="CY677">
            <v>16.884468299998844</v>
          </cell>
          <cell r="CZ677">
            <v>95.276524599999902</v>
          </cell>
          <cell r="DA677">
            <v>48.241246499997942</v>
          </cell>
          <cell r="DB677">
            <v>72.361906800000725</v>
          </cell>
          <cell r="DC677">
            <v>75.97998860000007</v>
          </cell>
          <cell r="DD677">
            <v>54.27144490000137</v>
          </cell>
          <cell r="DE677">
            <v>609.04601949997596</v>
          </cell>
          <cell r="DF677">
            <v>34.974933199999214</v>
          </cell>
          <cell r="DG677">
            <v>42.211132600001292</v>
          </cell>
          <cell r="DH677">
            <v>62.713629300000321</v>
          </cell>
          <cell r="DI677">
            <v>31.356816700001218</v>
          </cell>
          <cell r="DJ677">
            <v>57.889534299998559</v>
          </cell>
          <cell r="DK677">
            <v>50.653356200000417</v>
          </cell>
          <cell r="DL677">
            <v>9.6000003395602107E-6</v>
          </cell>
          <cell r="DM677">
            <v>88.040284400000019</v>
          </cell>
          <cell r="DN677">
            <v>43.417169599999397</v>
          </cell>
          <cell r="DO677">
            <v>77.1860153000016</v>
          </cell>
          <cell r="DP677">
            <v>77.186025800001516</v>
          </cell>
          <cell r="DQ677">
            <v>43.417112499999348</v>
          </cell>
          <cell r="DR677">
            <v>482.41265819995897</v>
          </cell>
          <cell r="DS677">
            <v>45.829215599998861</v>
          </cell>
          <cell r="DT677">
            <v>24.120641999999862</v>
          </cell>
          <cell r="DU677">
            <v>39.799041499998566</v>
          </cell>
          <cell r="DV677">
            <v>24.120660399999906</v>
          </cell>
          <cell r="DW677">
            <v>50.653297799999564</v>
          </cell>
          <cell r="DX677">
            <v>36.180942299999515</v>
          </cell>
          <cell r="DY677">
            <v>16.884456399999181</v>
          </cell>
          <cell r="DZ677">
            <v>63.919682800000373</v>
          </cell>
          <cell r="EA677">
            <v>32.562831799999913</v>
          </cell>
          <cell r="EB677">
            <v>82.010146500000701</v>
          </cell>
          <cell r="EC677">
            <v>31.356822399999146</v>
          </cell>
          <cell r="ED677">
            <v>34.974918700001581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-145.79998954001348</v>
          </cell>
          <cell r="DS690">
            <v>-14.699993199999881</v>
          </cell>
          <cell r="DT690">
            <v>-8.0999870599998758</v>
          </cell>
          <cell r="DU690">
            <v>-14.999983059999977</v>
          </cell>
          <cell r="DV690">
            <v>-3.9000185799995961</v>
          </cell>
          <cell r="DW690">
            <v>-14.400007440000081</v>
          </cell>
          <cell r="DX690">
            <v>-10.800006239999675</v>
          </cell>
          <cell r="DY690">
            <v>-5.9999976600001901</v>
          </cell>
          <cell r="DZ690">
            <v>-14.999986140000146</v>
          </cell>
          <cell r="EA690">
            <v>-13.200002939999649</v>
          </cell>
          <cell r="EB690">
            <v>-22.200002739999945</v>
          </cell>
          <cell r="EC690">
            <v>-12.000002320000021</v>
          </cell>
          <cell r="ED690">
            <v>-10.500002159999895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120.59998417998577</v>
          </cell>
          <cell r="DS691">
            <v>11.399996939999255</v>
          </cell>
          <cell r="DT691">
            <v>5.9999985999997989</v>
          </cell>
          <cell r="DU691">
            <v>9.8999973799991494</v>
          </cell>
          <cell r="DV691">
            <v>6.0000066400002652</v>
          </cell>
          <cell r="DW691">
            <v>12.599996479999845</v>
          </cell>
          <cell r="DX691">
            <v>8.7000099199999568</v>
          </cell>
          <cell r="DY691">
            <v>5.0999945800003843</v>
          </cell>
          <cell r="DZ691">
            <v>15.900003900000229</v>
          </cell>
          <cell r="EA691">
            <v>8.0999845800001822</v>
          </cell>
          <cell r="EB691">
            <v>20.400000059999911</v>
          </cell>
          <cell r="EC691">
            <v>7.7999885399999584</v>
          </cell>
          <cell r="ED691">
            <v>8.7000065599995651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-1178.1000309999799</v>
          </cell>
          <cell r="CS692">
            <v>-92.400107000001299</v>
          </cell>
          <cell r="CT692">
            <v>-58.800036000000546</v>
          </cell>
          <cell r="CU692">
            <v>-111.2998860000007</v>
          </cell>
          <cell r="CV692">
            <v>-69.299893999999767</v>
          </cell>
          <cell r="CW692">
            <v>-109.20006199999989</v>
          </cell>
          <cell r="CX692">
            <v>-119.69997700000022</v>
          </cell>
          <cell r="CY692">
            <v>20.999909999998636</v>
          </cell>
          <cell r="CZ692">
            <v>-153.29999099999986</v>
          </cell>
          <cell r="DA692">
            <v>-117.60011200000008</v>
          </cell>
          <cell r="DB692">
            <v>-151.19996099999844</v>
          </cell>
          <cell r="DC692">
            <v>-138.59995999999956</v>
          </cell>
          <cell r="DD692">
            <v>-77.699954999996407</v>
          </cell>
          <cell r="DE692">
            <v>-1152.9000280000619</v>
          </cell>
          <cell r="DF692">
            <v>-98.700044999997772</v>
          </cell>
          <cell r="DG692">
            <v>-69.300016000001051</v>
          </cell>
          <cell r="DH692">
            <v>-130.19994800000131</v>
          </cell>
          <cell r="DI692">
            <v>-52.500012000000424</v>
          </cell>
          <cell r="DJ692">
            <v>-123.89990100000068</v>
          </cell>
          <cell r="DK692">
            <v>-71.400064999997994</v>
          </cell>
          <cell r="DL692">
            <v>-18.899983999999677</v>
          </cell>
          <cell r="DM692">
            <v>-144.90002399999867</v>
          </cell>
          <cell r="DN692">
            <v>-107.09995400000116</v>
          </cell>
          <cell r="DO692">
            <v>-123.90001699999993</v>
          </cell>
          <cell r="DP692">
            <v>-130.2000379999954</v>
          </cell>
          <cell r="DQ692">
            <v>-81.900024000002304</v>
          </cell>
          <cell r="DR692">
            <v>-1020.600172999897</v>
          </cell>
          <cell r="DS692">
            <v>-102.90003499999875</v>
          </cell>
          <cell r="DT692">
            <v>-56.700015999998868</v>
          </cell>
          <cell r="DU692">
            <v>-104.99997399999847</v>
          </cell>
          <cell r="DV692">
            <v>-27.300057000000379</v>
          </cell>
          <cell r="DW692">
            <v>-100.80000399999699</v>
          </cell>
          <cell r="DX692">
            <v>-75.599954000001162</v>
          </cell>
          <cell r="DY692">
            <v>-42.000037000001612</v>
          </cell>
          <cell r="DZ692">
            <v>-105.00003199999992</v>
          </cell>
          <cell r="EA692">
            <v>-92.400063000000955</v>
          </cell>
          <cell r="EB692">
            <v>-155.39994200000365</v>
          </cell>
          <cell r="EC692">
            <v>-84.000061999999161</v>
          </cell>
          <cell r="ED692">
            <v>-73.499996999998984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1102.4999030000181</v>
          </cell>
          <cell r="CS693">
            <v>100.80003399999987</v>
          </cell>
          <cell r="CT693">
            <v>63.000065000000177</v>
          </cell>
          <cell r="CU693">
            <v>96.600205000002461</v>
          </cell>
          <cell r="CV693">
            <v>16.79986099999951</v>
          </cell>
          <cell r="CW693">
            <v>92.399972999999591</v>
          </cell>
          <cell r="CX693">
            <v>107.10003599999982</v>
          </cell>
          <cell r="CY693">
            <v>25.199961000002077</v>
          </cell>
          <cell r="CZ693">
            <v>163.79993100000138</v>
          </cell>
          <cell r="DA693">
            <v>83.999977999999828</v>
          </cell>
          <cell r="DB693">
            <v>125.99992899999779</v>
          </cell>
          <cell r="DC693">
            <v>132.29995699999927</v>
          </cell>
          <cell r="DD693">
            <v>94.499972999998135</v>
          </cell>
          <cell r="DE693">
            <v>1024.7998180000577</v>
          </cell>
          <cell r="DF693">
            <v>60.899983000002976</v>
          </cell>
          <cell r="DG693">
            <v>73.499969000000419</v>
          </cell>
          <cell r="DH693">
            <v>109.19993699999759</v>
          </cell>
          <cell r="DI693">
            <v>54.599920000000566</v>
          </cell>
          <cell r="DJ693">
            <v>100.80011000000013</v>
          </cell>
          <cell r="DK693">
            <v>63.000093999999081</v>
          </cell>
          <cell r="DL693">
            <v>14.700003000001743</v>
          </cell>
          <cell r="DM693">
            <v>128.09986000000208</v>
          </cell>
          <cell r="DN693">
            <v>75.600008000001253</v>
          </cell>
          <cell r="DO693">
            <v>134.399981999999</v>
          </cell>
          <cell r="DP693">
            <v>134.40005599999859</v>
          </cell>
          <cell r="DQ693">
            <v>75.599895999999717</v>
          </cell>
          <cell r="DR693">
            <v>844.19995700003346</v>
          </cell>
          <cell r="DS693">
            <v>79.799925999999687</v>
          </cell>
          <cell r="DT693">
            <v>42.000031999999919</v>
          </cell>
          <cell r="DU693">
            <v>69.30001700000139</v>
          </cell>
          <cell r="DV693">
            <v>42.000011000000086</v>
          </cell>
          <cell r="DW693">
            <v>88.19995199999903</v>
          </cell>
          <cell r="DX693">
            <v>60.899998000000778</v>
          </cell>
          <cell r="DY693">
            <v>35.699921999999788</v>
          </cell>
          <cell r="DZ693">
            <v>111.3000690000008</v>
          </cell>
          <cell r="EA693">
            <v>56.700016000002506</v>
          </cell>
          <cell r="EB693">
            <v>142.80002399999648</v>
          </cell>
          <cell r="EC693">
            <v>54.599956000001839</v>
          </cell>
          <cell r="ED693">
            <v>60.900034000002051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-501.74993459999678</v>
          </cell>
          <cell r="CF694">
            <v>-17.999962199999572</v>
          </cell>
          <cell r="CG694">
            <v>-42.749968699999954</v>
          </cell>
          <cell r="CH694">
            <v>-31.499984399999448</v>
          </cell>
          <cell r="CI694">
            <v>-63.74998129999949</v>
          </cell>
          <cell r="CJ694">
            <v>-60.000018799999452</v>
          </cell>
          <cell r="CK694">
            <v>-50.250033600001188</v>
          </cell>
          <cell r="CL694">
            <v>-12.75002029999996</v>
          </cell>
          <cell r="CM694">
            <v>-83.250001399999746</v>
          </cell>
          <cell r="CN694">
            <v>-47.24994229999902</v>
          </cell>
          <cell r="CO694">
            <v>-61.500012500000594</v>
          </cell>
          <cell r="CP694">
            <v>-23.250008700000762</v>
          </cell>
          <cell r="CQ694">
            <v>-7.5000003999994078</v>
          </cell>
          <cell r="CR694">
            <v>-1262.2500743001001</v>
          </cell>
          <cell r="CS694">
            <v>-99.000144899997395</v>
          </cell>
          <cell r="CT694">
            <v>-62.999917799999821</v>
          </cell>
          <cell r="CU694">
            <v>-119.24986750000244</v>
          </cell>
          <cell r="CV694">
            <v>-74.249955700004648</v>
          </cell>
          <cell r="CW694">
            <v>-117.00000619999628</v>
          </cell>
          <cell r="CX694">
            <v>-128.25002839999797</v>
          </cell>
          <cell r="CY694">
            <v>22.500101300000097</v>
          </cell>
          <cell r="CZ694">
            <v>-164.25003160000051</v>
          </cell>
          <cell r="DA694">
            <v>-126.00021009999909</v>
          </cell>
          <cell r="DB694">
            <v>-162.0000344</v>
          </cell>
          <cell r="DC694">
            <v>-148.50005889999738</v>
          </cell>
          <cell r="DD694">
            <v>-83.249920100002782</v>
          </cell>
          <cell r="DE694">
            <v>-1235.2498441000353</v>
          </cell>
          <cell r="DF694">
            <v>-105.74997960000474</v>
          </cell>
          <cell r="DG694">
            <v>-74.249912999999651</v>
          </cell>
          <cell r="DH694">
            <v>-139.50004749999789</v>
          </cell>
          <cell r="DI694">
            <v>-56.249973399997543</v>
          </cell>
          <cell r="DJ694">
            <v>-132.74986029999855</v>
          </cell>
          <cell r="DK694">
            <v>-76.500070400001277</v>
          </cell>
          <cell r="DL694">
            <v>-20.249995400001353</v>
          </cell>
          <cell r="DM694">
            <v>-155.2500138999967</v>
          </cell>
          <cell r="DN694">
            <v>-114.74995299999864</v>
          </cell>
          <cell r="DO694">
            <v>-132.74991760000557</v>
          </cell>
          <cell r="DP694">
            <v>-139.50004700000136</v>
          </cell>
          <cell r="DQ694">
            <v>-87.750073000002885</v>
          </cell>
          <cell r="DR694">
            <v>-1093.5002237000153</v>
          </cell>
          <cell r="DS694">
            <v>-110.25002140000288</v>
          </cell>
          <cell r="DT694">
            <v>-60.749958100001095</v>
          </cell>
          <cell r="DU694">
            <v>-112.49997830000211</v>
          </cell>
          <cell r="DV694">
            <v>-29.250154000001203</v>
          </cell>
          <cell r="DW694">
            <v>-108.00005210000381</v>
          </cell>
          <cell r="DX694">
            <v>-81.000055900000007</v>
          </cell>
          <cell r="DY694">
            <v>-44.999973399997543</v>
          </cell>
          <cell r="DZ694">
            <v>-112.49991700000101</v>
          </cell>
          <cell r="EA694">
            <v>-98.999948700002278</v>
          </cell>
          <cell r="EB694">
            <v>-166.50000990000262</v>
          </cell>
          <cell r="EC694">
            <v>-90.000083099999756</v>
          </cell>
          <cell r="ED694">
            <v>-78.750071800001024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421.49988579997444</v>
          </cell>
          <cell r="CF695">
            <v>26.25001660000089</v>
          </cell>
          <cell r="CG695">
            <v>35.249949900000502</v>
          </cell>
          <cell r="CH695">
            <v>18.75000529999852</v>
          </cell>
          <cell r="CI695">
            <v>53.2499669000008</v>
          </cell>
          <cell r="CJ695">
            <v>55.500047699999413</v>
          </cell>
          <cell r="CK695">
            <v>41.249976600000082</v>
          </cell>
          <cell r="CL695">
            <v>14.24996420000025</v>
          </cell>
          <cell r="CM695">
            <v>69.000018299999283</v>
          </cell>
          <cell r="CN695">
            <v>36.75002079999831</v>
          </cell>
          <cell r="CO695">
            <v>47.249964600001476</v>
          </cell>
          <cell r="CP695">
            <v>17.999967599998854</v>
          </cell>
          <cell r="CQ695">
            <v>5.9999872999997024</v>
          </cell>
          <cell r="CR695">
            <v>1181.2499675000436</v>
          </cell>
          <cell r="CS695">
            <v>108.00006349999603</v>
          </cell>
          <cell r="CT695">
            <v>67.500017700000171</v>
          </cell>
          <cell r="CU695">
            <v>103.50000049999653</v>
          </cell>
          <cell r="CV695">
            <v>18.000029499999073</v>
          </cell>
          <cell r="CW695">
            <v>98.999965200000588</v>
          </cell>
          <cell r="CX695">
            <v>114.7500274999984</v>
          </cell>
          <cell r="CY695">
            <v>26.999947799999063</v>
          </cell>
          <cell r="CZ695">
            <v>175.49998609999966</v>
          </cell>
          <cell r="DA695">
            <v>90.000051999999414</v>
          </cell>
          <cell r="DB695">
            <v>134.99994039999729</v>
          </cell>
          <cell r="DC695">
            <v>141.74989070000447</v>
          </cell>
          <cell r="DD695">
            <v>101.25004659999831</v>
          </cell>
          <cell r="DE695">
            <v>1098.0000553000718</v>
          </cell>
          <cell r="DF695">
            <v>65.250017799997295</v>
          </cell>
          <cell r="DG695">
            <v>78.750101800000266</v>
          </cell>
          <cell r="DH695">
            <v>116.99999479999678</v>
          </cell>
          <cell r="DI695">
            <v>58.499967599997035</v>
          </cell>
          <cell r="DJ695">
            <v>108.00005610000153</v>
          </cell>
          <cell r="DK695">
            <v>67.500154400000611</v>
          </cell>
          <cell r="DL695">
            <v>15.749966100000165</v>
          </cell>
          <cell r="DM695">
            <v>137.24999770000068</v>
          </cell>
          <cell r="DN695">
            <v>80.999889299997449</v>
          </cell>
          <cell r="DO695">
            <v>143.99995730000228</v>
          </cell>
          <cell r="DP695">
            <v>144.00001909999992</v>
          </cell>
          <cell r="DQ695">
            <v>80.99993330000143</v>
          </cell>
          <cell r="DR695">
            <v>904.49980579997646</v>
          </cell>
          <cell r="DS695">
            <v>85.499961599998642</v>
          </cell>
          <cell r="DT695">
            <v>44.99995459999991</v>
          </cell>
          <cell r="DU695">
            <v>74.250029099996027</v>
          </cell>
          <cell r="DV695">
            <v>45.000067599998147</v>
          </cell>
          <cell r="DW695">
            <v>94.499956699997711</v>
          </cell>
          <cell r="DX695">
            <v>65.250063999999838</v>
          </cell>
          <cell r="DY695">
            <v>38.249888199999987</v>
          </cell>
          <cell r="DZ695">
            <v>119.25003360000119</v>
          </cell>
          <cell r="EA695">
            <v>60.74996850000025</v>
          </cell>
          <cell r="EB695">
            <v>152.99995109999873</v>
          </cell>
          <cell r="EC695">
            <v>58.499894399999903</v>
          </cell>
          <cell r="ED695">
            <v>65.250036400000681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-420.75000350002665</v>
          </cell>
          <cell r="CS696">
            <v>-33.000063200001023</v>
          </cell>
          <cell r="CT696">
            <v>-21.000008200000593</v>
          </cell>
          <cell r="CU696">
            <v>-39.749980599999617</v>
          </cell>
          <cell r="CV696">
            <v>-24.749975300001097</v>
          </cell>
          <cell r="CW696">
            <v>-39.000011800000721</v>
          </cell>
          <cell r="CX696">
            <v>-42.750015600000552</v>
          </cell>
          <cell r="CY696">
            <v>7.5000091000001703</v>
          </cell>
          <cell r="CZ696">
            <v>-54.749986699998772</v>
          </cell>
          <cell r="DA696">
            <v>-42.000016100000721</v>
          </cell>
          <cell r="DB696">
            <v>-53.99998769999911</v>
          </cell>
          <cell r="DC696">
            <v>-49.499980200000209</v>
          </cell>
          <cell r="DD696">
            <v>-27.74998720000076</v>
          </cell>
          <cell r="DE696">
            <v>-411.75000669999281</v>
          </cell>
          <cell r="DF696">
            <v>-35.249983800000336</v>
          </cell>
          <cell r="DG696">
            <v>-24.749991299999238</v>
          </cell>
          <cell r="DH696">
            <v>-46.500004699999408</v>
          </cell>
          <cell r="DI696">
            <v>-18.750018400000044</v>
          </cell>
          <cell r="DJ696">
            <v>-44.249950999999783</v>
          </cell>
          <cell r="DK696">
            <v>-25.500014600000213</v>
          </cell>
          <cell r="DL696">
            <v>-6.7500049999998737</v>
          </cell>
          <cell r="DM696">
            <v>-51.750006199999916</v>
          </cell>
          <cell r="DN696">
            <v>-38.249990999998772</v>
          </cell>
          <cell r="DO696">
            <v>-44.250018200000341</v>
          </cell>
          <cell r="DP696">
            <v>-46.499996100001226</v>
          </cell>
          <cell r="DQ696">
            <v>-29.250026400000934</v>
          </cell>
          <cell r="DR696">
            <v>-364.50000949998503</v>
          </cell>
          <cell r="DS696">
            <v>-36.749998499999492</v>
          </cell>
          <cell r="DT696">
            <v>-20.250003499999366</v>
          </cell>
          <cell r="DU696">
            <v>-37.499989300000379</v>
          </cell>
          <cell r="DV696">
            <v>-9.7500286999984382</v>
          </cell>
          <cell r="DW696">
            <v>-36.000018900000214</v>
          </cell>
          <cell r="DX696">
            <v>-27.000017099999241</v>
          </cell>
          <cell r="DY696">
            <v>-14.999986900000295</v>
          </cell>
          <cell r="DZ696">
            <v>-37.49999630000093</v>
          </cell>
          <cell r="EA696">
            <v>-32.99999729999945</v>
          </cell>
          <cell r="EB696">
            <v>-55.499984399999448</v>
          </cell>
          <cell r="EC696">
            <v>-29.999999300000127</v>
          </cell>
          <cell r="ED696">
            <v>-26.249989300000379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393.75005449999298</v>
          </cell>
          <cell r="CS697">
            <v>36.000009900000805</v>
          </cell>
          <cell r="CT697">
            <v>22.500011500000255</v>
          </cell>
          <cell r="CU697">
            <v>34.500033399999666</v>
          </cell>
          <cell r="CV697">
            <v>5.9999840000000404</v>
          </cell>
          <cell r="CW697">
            <v>33.000019299999622</v>
          </cell>
          <cell r="CX697">
            <v>38.250017799999114</v>
          </cell>
          <cell r="CY697">
            <v>8.999985899999956</v>
          </cell>
          <cell r="CZ697">
            <v>58.50000369999907</v>
          </cell>
          <cell r="DA697">
            <v>30.000005799998689</v>
          </cell>
          <cell r="DB697">
            <v>44.999986299999364</v>
          </cell>
          <cell r="DC697">
            <v>47.249992799999745</v>
          </cell>
          <cell r="DD697">
            <v>33.750004100000297</v>
          </cell>
          <cell r="DE697">
            <v>365.99990840001556</v>
          </cell>
          <cell r="DF697">
            <v>21.74998450000021</v>
          </cell>
          <cell r="DG697">
            <v>26.250014199998986</v>
          </cell>
          <cell r="DH697">
            <v>38.999984300000506</v>
          </cell>
          <cell r="DI697">
            <v>19.499972499999785</v>
          </cell>
          <cell r="DJ697">
            <v>36.00002829999903</v>
          </cell>
          <cell r="DK697">
            <v>22.500045999999202</v>
          </cell>
          <cell r="DL697">
            <v>5.249987000001056</v>
          </cell>
          <cell r="DM697">
            <v>45.74995889999991</v>
          </cell>
          <cell r="DN697">
            <v>26.999962600000799</v>
          </cell>
          <cell r="DO697">
            <v>48.000005600000804</v>
          </cell>
          <cell r="DP697">
            <v>48.000004499999704</v>
          </cell>
          <cell r="DQ697">
            <v>26.999959999999191</v>
          </cell>
          <cell r="DR697">
            <v>301.49996010000177</v>
          </cell>
          <cell r="DS697">
            <v>28.49998880000021</v>
          </cell>
          <cell r="DT697">
            <v>14.999996700000338</v>
          </cell>
          <cell r="DU697">
            <v>24.750000599999112</v>
          </cell>
          <cell r="DV697">
            <v>15.000021099998776</v>
          </cell>
          <cell r="DW697">
            <v>31.499983700001394</v>
          </cell>
          <cell r="DX697">
            <v>21.750000799998816</v>
          </cell>
          <cell r="DY697">
            <v>12.749981999999363</v>
          </cell>
          <cell r="DZ697">
            <v>39.750003400000423</v>
          </cell>
          <cell r="EA697">
            <v>20.24999200000093</v>
          </cell>
          <cell r="EB697">
            <v>50.999992600000041</v>
          </cell>
          <cell r="EC697">
            <v>19.499989399999322</v>
          </cell>
          <cell r="ED697">
            <v>21.750008999999409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-702.44996860000538</v>
          </cell>
          <cell r="CF698">
            <v>-25.19998740000301</v>
          </cell>
          <cell r="CG698">
            <v>-59.84995440000057</v>
          </cell>
          <cell r="CH698">
            <v>-44.099970799998118</v>
          </cell>
          <cell r="CI698">
            <v>-89.250005200003216</v>
          </cell>
          <cell r="CJ698">
            <v>-84.000039800001105</v>
          </cell>
          <cell r="CK698">
            <v>-70.35003560000041</v>
          </cell>
          <cell r="CL698">
            <v>-17.850016600001254</v>
          </cell>
          <cell r="CM698">
            <v>-116.5500002000008</v>
          </cell>
          <cell r="CN698">
            <v>-66.149924600002123</v>
          </cell>
          <cell r="CO698">
            <v>-86.100029600002017</v>
          </cell>
          <cell r="CP698">
            <v>-32.550018999998429</v>
          </cell>
          <cell r="CQ698">
            <v>-10.499985400001606</v>
          </cell>
          <cell r="CR698">
            <v>-589.05001860007178</v>
          </cell>
          <cell r="CS698">
            <v>-46.200049999999464</v>
          </cell>
          <cell r="CT698">
            <v>-29.400013200000103</v>
          </cell>
          <cell r="CU698">
            <v>-55.649946600002295</v>
          </cell>
          <cell r="CV698">
            <v>-34.649951599998531</v>
          </cell>
          <cell r="CW698">
            <v>-54.600026800000705</v>
          </cell>
          <cell r="CX698">
            <v>-59.849984599999516</v>
          </cell>
          <cell r="CY698">
            <v>10.499952399999529</v>
          </cell>
          <cell r="CZ698">
            <v>-76.649997799999255</v>
          </cell>
          <cell r="DA698">
            <v>-58.800053400000252</v>
          </cell>
          <cell r="DB698">
            <v>-75.599984199998289</v>
          </cell>
          <cell r="DC698">
            <v>-69.299988400001894</v>
          </cell>
          <cell r="DD698">
            <v>-38.849974400000065</v>
          </cell>
          <cell r="DE698">
            <v>-576.45003859998542</v>
          </cell>
          <cell r="DF698">
            <v>-49.350018799999816</v>
          </cell>
          <cell r="DG698">
            <v>-34.650006999998368</v>
          </cell>
          <cell r="DH698">
            <v>-65.099978999998712</v>
          </cell>
          <cell r="DI698">
            <v>-26.250007399999959</v>
          </cell>
          <cell r="DJ698">
            <v>-61.949960199999623</v>
          </cell>
          <cell r="DK698">
            <v>-35.700035199999547</v>
          </cell>
          <cell r="DL698">
            <v>-9.4499929999983578</v>
          </cell>
          <cell r="DM698">
            <v>-72.450015400001575</v>
          </cell>
          <cell r="DN698">
            <v>-53.549974199999269</v>
          </cell>
          <cell r="DO698">
            <v>-61.950016599999799</v>
          </cell>
          <cell r="DP698">
            <v>-65.100012800001423</v>
          </cell>
          <cell r="DQ698">
            <v>-40.950018999999884</v>
          </cell>
          <cell r="DR698">
            <v>-510.30008819996146</v>
          </cell>
          <cell r="DS698">
            <v>-51.450020799999038</v>
          </cell>
          <cell r="DT698">
            <v>-28.350004399999307</v>
          </cell>
          <cell r="DU698">
            <v>-52.499987600000168</v>
          </cell>
          <cell r="DV698">
            <v>-13.650025200000528</v>
          </cell>
          <cell r="DW698">
            <v>-50.400000599998748</v>
          </cell>
          <cell r="DX698">
            <v>-37.799984200000836</v>
          </cell>
          <cell r="DY698">
            <v>-21.000027000000046</v>
          </cell>
          <cell r="DZ698">
            <v>-52.500018000000637</v>
          </cell>
          <cell r="EA698">
            <v>-46.200035600000774</v>
          </cell>
          <cell r="EB698">
            <v>-77.699965399999201</v>
          </cell>
          <cell r="EC698">
            <v>-42.000024799999665</v>
          </cell>
          <cell r="ED698">
            <v>-36.7499945999989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590.09976439998718</v>
          </cell>
          <cell r="CF699">
            <v>36.75001759999941</v>
          </cell>
          <cell r="CG699">
            <v>49.349914200000057</v>
          </cell>
          <cell r="CH699">
            <v>26.249985200000083</v>
          </cell>
          <cell r="CI699">
            <v>74.549925200000871</v>
          </cell>
          <cell r="CJ699">
            <v>77.700049200000649</v>
          </cell>
          <cell r="CK699">
            <v>57.749979000000167</v>
          </cell>
          <cell r="CL699">
            <v>19.949965800000427</v>
          </cell>
          <cell r="CM699">
            <v>96.599985199998628</v>
          </cell>
          <cell r="CN699">
            <v>51.45002900000145</v>
          </cell>
          <cell r="CO699">
            <v>66.149936000001617</v>
          </cell>
          <cell r="CP699">
            <v>25.199988399999711</v>
          </cell>
          <cell r="CQ699">
            <v>8.3999896000023</v>
          </cell>
          <cell r="CR699">
            <v>551.24996140008443</v>
          </cell>
          <cell r="CS699">
            <v>50.400015600000188</v>
          </cell>
          <cell r="CT699">
            <v>31.500034600001527</v>
          </cell>
          <cell r="CU699">
            <v>48.300100400001611</v>
          </cell>
          <cell r="CV699">
            <v>8.3999261999997543</v>
          </cell>
          <cell r="CW699">
            <v>46.199991199999204</v>
          </cell>
          <cell r="CX699">
            <v>53.550017400000797</v>
          </cell>
          <cell r="CY699">
            <v>12.599984600001335</v>
          </cell>
          <cell r="CZ699">
            <v>81.899972200000775</v>
          </cell>
          <cell r="DA699">
            <v>41.999989800000549</v>
          </cell>
          <cell r="DB699">
            <v>62.999962000001688</v>
          </cell>
          <cell r="DC699">
            <v>66.149981400001707</v>
          </cell>
          <cell r="DD699">
            <v>47.249986000002536</v>
          </cell>
          <cell r="DE699">
            <v>512.3999050000275</v>
          </cell>
          <cell r="DF699">
            <v>30.449991000001319</v>
          </cell>
          <cell r="DG699">
            <v>36.749993000001268</v>
          </cell>
          <cell r="DH699">
            <v>54.599971800000276</v>
          </cell>
          <cell r="DI699">
            <v>27.299964600000749</v>
          </cell>
          <cell r="DJ699">
            <v>50.40005199999905</v>
          </cell>
          <cell r="DK699">
            <v>31.500046799999836</v>
          </cell>
          <cell r="DL699">
            <v>7.3499976000002789</v>
          </cell>
          <cell r="DM699">
            <v>64.049928000000364</v>
          </cell>
          <cell r="DN699">
            <v>37.800000600000203</v>
          </cell>
          <cell r="DO699">
            <v>67.199984999999288</v>
          </cell>
          <cell r="DP699">
            <v>67.200026200000138</v>
          </cell>
          <cell r="DQ699">
            <v>37.799948399999266</v>
          </cell>
          <cell r="DR699">
            <v>422.09998020002968</v>
          </cell>
          <cell r="DS699">
            <v>39.899968200003059</v>
          </cell>
          <cell r="DT699">
            <v>21.000017000000298</v>
          </cell>
          <cell r="DU699">
            <v>34.650000999999975</v>
          </cell>
          <cell r="DV699">
            <v>21.000009800000043</v>
          </cell>
          <cell r="DW699">
            <v>44.099975400000403</v>
          </cell>
          <cell r="DX699">
            <v>30.449998199999754</v>
          </cell>
          <cell r="DY699">
            <v>17.849965400000656</v>
          </cell>
          <cell r="DZ699">
            <v>55.650028199999724</v>
          </cell>
          <cell r="EA699">
            <v>28.35000299999956</v>
          </cell>
          <cell r="EB699">
            <v>71.400011000001541</v>
          </cell>
          <cell r="EC699">
            <v>27.299983599999905</v>
          </cell>
          <cell r="ED699">
            <v>30.450019400001111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7">
          <cell r="A707" t="str">
            <v>Total IRP Resources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0.5417526999990514</v>
          </cell>
          <cell r="R707">
            <v>-2701.7252285201102</v>
          </cell>
          <cell r="S707">
            <v>-2325.0671377999824</v>
          </cell>
          <cell r="T707">
            <v>-1.0862624000001233</v>
          </cell>
          <cell r="U707">
            <v>-371.76994696000475</v>
          </cell>
          <cell r="V707">
            <v>3.8019076000055065</v>
          </cell>
          <cell r="W707">
            <v>5.4312972000043374</v>
          </cell>
          <cell r="X707">
            <v>-12.491988280002261</v>
          </cell>
          <cell r="Y707">
            <v>16.293913099972997</v>
          </cell>
          <cell r="Z707">
            <v>-22.268314380009542</v>
          </cell>
          <cell r="AA707">
            <v>4.345046700007515</v>
          </cell>
          <cell r="AB707">
            <v>2.1725214999969467</v>
          </cell>
          <cell r="AC707">
            <v>-1.6293941999974777</v>
          </cell>
          <cell r="AD707">
            <v>0.54312940000090748</v>
          </cell>
          <cell r="AE707">
            <v>-98731.803804734722</v>
          </cell>
          <cell r="AF707">
            <v>-5002.635592608247</v>
          </cell>
          <cell r="AG707">
            <v>-5939.5403561962303</v>
          </cell>
          <cell r="AH707">
            <v>-8758.5406161980936</v>
          </cell>
          <cell r="AI707">
            <v>-10559.744359119912</v>
          </cell>
          <cell r="AJ707">
            <v>-11951.808468210278</v>
          </cell>
          <cell r="AK707">
            <v>-12188.654601859627</v>
          </cell>
          <cell r="AL707">
            <v>-9186.9761286803987</v>
          </cell>
          <cell r="AM707">
            <v>-9021.799339656136</v>
          </cell>
          <cell r="AN707">
            <v>-8153.2760829468025</v>
          </cell>
          <cell r="AO707">
            <v>-8268.653595927055</v>
          </cell>
          <cell r="AP707">
            <v>-5471.2585030748742</v>
          </cell>
          <cell r="AQ707">
            <v>-4228.9161602599779</v>
          </cell>
          <cell r="AR707">
            <v>-99643.938709009439</v>
          </cell>
          <cell r="AS707">
            <v>-5064.8241873208899</v>
          </cell>
          <cell r="AT707">
            <v>-5731.158741380088</v>
          </cell>
          <cell r="AU707">
            <v>-10502.582444324857</v>
          </cell>
          <cell r="AV707">
            <v>-9976.8150697400561</v>
          </cell>
          <cell r="AW707">
            <v>-12093.502260794863</v>
          </cell>
          <cell r="AX707">
            <v>-10464.464243219933</v>
          </cell>
          <cell r="AY707">
            <v>-9595.1453981704544</v>
          </cell>
          <cell r="AZ707">
            <v>-8894.4977147202007</v>
          </cell>
          <cell r="BA707">
            <v>-9166.2727793509839</v>
          </cell>
          <cell r="BB707">
            <v>-7930.6539813604904</v>
          </cell>
          <cell r="BC707">
            <v>-6117.6147503649117</v>
          </cell>
          <cell r="BD707">
            <v>-4106.4071382652037</v>
          </cell>
          <cell r="BE707">
            <v>-97943.616338126361</v>
          </cell>
          <cell r="BF707">
            <v>-3935.8342743173707</v>
          </cell>
          <cell r="BG707">
            <v>-5794.8691302270163</v>
          </cell>
          <cell r="BH707">
            <v>-9009.4143288451014</v>
          </cell>
          <cell r="BI707">
            <v>-9374.3798036003718</v>
          </cell>
          <cell r="BJ707">
            <v>-13966.399434621679</v>
          </cell>
          <cell r="BK707">
            <v>-11238.758522520307</v>
          </cell>
          <cell r="BL707">
            <v>-9855.4184764898382</v>
          </cell>
          <cell r="BM707">
            <v>-9073.617665352067</v>
          </cell>
          <cell r="BN707">
            <v>-8806.8629380981438</v>
          </cell>
          <cell r="BO707">
            <v>-7277.9375227120472</v>
          </cell>
          <cell r="BP707">
            <v>-5137.0129624340916</v>
          </cell>
          <cell r="BQ707">
            <v>-4473.1112789094914</v>
          </cell>
          <cell r="BR707">
            <v>-96816.443803275004</v>
          </cell>
          <cell r="BS707">
            <v>-4120.5554872895591</v>
          </cell>
          <cell r="BT707">
            <v>-6057.9602014496922</v>
          </cell>
          <cell r="BU707">
            <v>-8687.4912208339665</v>
          </cell>
          <cell r="BV707">
            <v>-9352.5326122803381</v>
          </cell>
          <cell r="BW707">
            <v>-11971.597037363565</v>
          </cell>
          <cell r="BX707">
            <v>-12172.634213399608</v>
          </cell>
          <cell r="BY707">
            <v>-9618.5804549595341</v>
          </cell>
          <cell r="BZ707">
            <v>-9125.909510929836</v>
          </cell>
          <cell r="CA707">
            <v>-9152.2439749279292</v>
          </cell>
          <cell r="CB707">
            <v>-6856.0913649060531</v>
          </cell>
          <cell r="CC707">
            <v>-4927.3714649790199</v>
          </cell>
          <cell r="CD707">
            <v>-4773.4762599540409</v>
          </cell>
          <cell r="CE707">
            <v>-90862.944128885865</v>
          </cell>
          <cell r="CF707">
            <v>-3848.9233132344671</v>
          </cell>
          <cell r="CG707">
            <v>-6239.6760698840953</v>
          </cell>
          <cell r="CH707">
            <v>-8539.5739690272603</v>
          </cell>
          <cell r="CI707">
            <v>-10838.211796888965</v>
          </cell>
          <cell r="CJ707">
            <v>-9766.3562465754803</v>
          </cell>
          <cell r="CK707">
            <v>-10461.628893080633</v>
          </cell>
          <cell r="CL707">
            <v>-8628.6301820997614</v>
          </cell>
          <cell r="CM707">
            <v>-8877.3013626660686</v>
          </cell>
          <cell r="CN707">
            <v>-8648.0606118999422</v>
          </cell>
          <cell r="CO707">
            <v>-6813.6169526891317</v>
          </cell>
          <cell r="CP707">
            <v>-4099.9798568792176</v>
          </cell>
          <cell r="CQ707">
            <v>-4100.9848739597946</v>
          </cell>
          <cell r="CR707">
            <v>-92403.805047728121</v>
          </cell>
          <cell r="CS707">
            <v>-3774.8694188655354</v>
          </cell>
          <cell r="CT707">
            <v>-5659.5930183702148</v>
          </cell>
          <cell r="CU707">
            <v>-8144.5230463996995</v>
          </cell>
          <cell r="CV707">
            <v>-9670.9493985292502</v>
          </cell>
          <cell r="CW707">
            <v>-11143.665454634698</v>
          </cell>
          <cell r="CX707">
            <v>-11025.230057220906</v>
          </cell>
          <cell r="CY707">
            <v>-8491.5232356702909</v>
          </cell>
          <cell r="CZ707">
            <v>-9124.8110293550417</v>
          </cell>
          <cell r="DA707">
            <v>-9809.9940548930317</v>
          </cell>
          <cell r="DB707">
            <v>-7497.4695522075053</v>
          </cell>
          <cell r="DC707">
            <v>-4181.6802756951656</v>
          </cell>
          <cell r="DD707">
            <v>-3879.4965058858506</v>
          </cell>
          <cell r="DE707">
            <v>-115088.78605565056</v>
          </cell>
          <cell r="DF707">
            <v>-5328.6520405211486</v>
          </cell>
          <cell r="DG707">
            <v>-7136.5657866999973</v>
          </cell>
          <cell r="DH707">
            <v>-9902.061679400038</v>
          </cell>
          <cell r="DI707">
            <v>-12403.768218910554</v>
          </cell>
          <cell r="DJ707">
            <v>-16551.085267856717</v>
          </cell>
          <cell r="DK707">
            <v>-13530.319060179871</v>
          </cell>
          <cell r="DL707">
            <v>-9690.8100005001761</v>
          </cell>
          <cell r="DM707">
            <v>-10810.124297970906</v>
          </cell>
          <cell r="DN707">
            <v>-12348.080945552094</v>
          </cell>
          <cell r="DO707">
            <v>-8828.0015125318896</v>
          </cell>
          <cell r="DP707">
            <v>-4784.3126318000723</v>
          </cell>
          <cell r="DQ707">
            <v>-3775.0046137338504</v>
          </cell>
          <cell r="DR707">
            <v>-98703.405117180198</v>
          </cell>
          <cell r="DS707">
            <v>-3080.4049683350604</v>
          </cell>
          <cell r="DT707">
            <v>-4813.1587887003552</v>
          </cell>
          <cell r="DU707">
            <v>-8276.1917636808939</v>
          </cell>
          <cell r="DV707">
            <v>-11256.931075560628</v>
          </cell>
          <cell r="DW707">
            <v>-13780.023980309954</v>
          </cell>
          <cell r="DX707">
            <v>-12374.98099324014</v>
          </cell>
          <cell r="DY707">
            <v>-10791.598424310796</v>
          </cell>
          <cell r="DZ707">
            <v>-9195.8315353873186</v>
          </cell>
          <cell r="EA707">
            <v>-9508.5595273594372</v>
          </cell>
          <cell r="EB707">
            <v>-8603.8908613352105</v>
          </cell>
          <cell r="EC707">
            <v>-3946.7775369617157</v>
          </cell>
          <cell r="ED707">
            <v>-3075.055662000319</v>
          </cell>
        </row>
        <row r="709">
          <cell r="A709" t="str">
            <v>Growth Station Resources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-77.380980000000022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-14.134860000000003</v>
          </cell>
          <cell r="CL714">
            <v>-63.246120000000019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-67.58084000000008</v>
          </cell>
          <cell r="CS714">
            <v>0</v>
          </cell>
          <cell r="CT714">
            <v>0</v>
          </cell>
          <cell r="CU714">
            <v>7.0729599999999664</v>
          </cell>
          <cell r="CV714">
            <v>0</v>
          </cell>
          <cell r="CW714">
            <v>0</v>
          </cell>
          <cell r="CX714">
            <v>0</v>
          </cell>
          <cell r="CY714">
            <v>-74.653800000000047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-24.441200000000094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-24.441200000000094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-111.96823800000004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-0.29673800000000128</v>
          </cell>
          <cell r="DY714">
            <v>-111.67150000000004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-2.9700020000000009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-2.9700020000000009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-14.712612000000149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2.0400089999999977</v>
          </cell>
          <cell r="CL715">
            <v>-20.832640000000083</v>
          </cell>
          <cell r="CM715">
            <v>0</v>
          </cell>
          <cell r="CN715">
            <v>4.0800190000000018</v>
          </cell>
          <cell r="CO715">
            <v>0</v>
          </cell>
          <cell r="CP715">
            <v>0</v>
          </cell>
          <cell r="CQ715">
            <v>0</v>
          </cell>
          <cell r="CR715">
            <v>-74.93583000000001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-23.424418000000003</v>
          </cell>
          <cell r="CY715">
            <v>-53.551449999999988</v>
          </cell>
          <cell r="CZ715">
            <v>2.0400380000000027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-3.8999709999999936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-9.6238200000000003</v>
          </cell>
          <cell r="DL715">
            <v>3.683809999999994</v>
          </cell>
          <cell r="DM715">
            <v>0</v>
          </cell>
          <cell r="DN715">
            <v>0</v>
          </cell>
          <cell r="DO715">
            <v>2.0400390000000002</v>
          </cell>
          <cell r="DP715">
            <v>0</v>
          </cell>
          <cell r="DQ715">
            <v>0</v>
          </cell>
          <cell r="DR715">
            <v>-33.397739999999999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-33.397739999999999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8">
          <cell r="A718" t="str">
            <v>Total Growth Station Resources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-2.9700020000000009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-2.9700020000000009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-92.093592000000172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-12.094850999999949</v>
          </cell>
          <cell r="CL718">
            <v>-84.078760000000102</v>
          </cell>
          <cell r="CM718">
            <v>0</v>
          </cell>
          <cell r="CN718">
            <v>4.0800190000000018</v>
          </cell>
          <cell r="CO718">
            <v>0</v>
          </cell>
          <cell r="CP718">
            <v>0</v>
          </cell>
          <cell r="CQ718">
            <v>0</v>
          </cell>
          <cell r="CR718">
            <v>-142.51666999999952</v>
          </cell>
          <cell r="CS718">
            <v>0</v>
          </cell>
          <cell r="CT718">
            <v>0</v>
          </cell>
          <cell r="CU718">
            <v>7.0729599999999664</v>
          </cell>
          <cell r="CV718">
            <v>0</v>
          </cell>
          <cell r="CW718">
            <v>0</v>
          </cell>
          <cell r="CX718">
            <v>-23.424418000000003</v>
          </cell>
          <cell r="CY718">
            <v>-128.20524999999998</v>
          </cell>
          <cell r="CZ718">
            <v>2.0400380000000027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-28.341171000000031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-9.6238200000000003</v>
          </cell>
          <cell r="DL718">
            <v>-20.757389999999987</v>
          </cell>
          <cell r="DM718">
            <v>0</v>
          </cell>
          <cell r="DN718">
            <v>0</v>
          </cell>
          <cell r="DO718">
            <v>2.0400390000000002</v>
          </cell>
          <cell r="DP718">
            <v>0</v>
          </cell>
          <cell r="DQ718">
            <v>0</v>
          </cell>
          <cell r="DR718">
            <v>-145.36597800000004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-0.29673799999999062</v>
          </cell>
          <cell r="DY718">
            <v>-145.06924000000004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 t="str">
            <v>=</v>
          </cell>
          <cell r="G719" t="str">
            <v>=</v>
          </cell>
          <cell r="H719" t="str">
            <v>=</v>
          </cell>
          <cell r="I719" t="str">
            <v>=</v>
          </cell>
          <cell r="J719" t="str">
            <v>=</v>
          </cell>
          <cell r="K719" t="str">
            <v>=</v>
          </cell>
          <cell r="L719" t="str">
            <v>=</v>
          </cell>
          <cell r="M719" t="str">
            <v>=</v>
          </cell>
          <cell r="N719" t="str">
            <v>=</v>
          </cell>
          <cell r="O719" t="str">
            <v>=</v>
          </cell>
          <cell r="P719" t="str">
            <v>=</v>
          </cell>
          <cell r="Q719" t="str">
            <v>=</v>
          </cell>
          <cell r="R719" t="str">
            <v>=</v>
          </cell>
          <cell r="S719" t="str">
            <v>=</v>
          </cell>
          <cell r="T719" t="str">
            <v>=</v>
          </cell>
          <cell r="U719" t="str">
            <v>=</v>
          </cell>
          <cell r="V719" t="str">
            <v>=</v>
          </cell>
          <cell r="W719" t="str">
            <v>=</v>
          </cell>
          <cell r="X719" t="str">
            <v>=</v>
          </cell>
          <cell r="Y719" t="str">
            <v>=</v>
          </cell>
          <cell r="Z719" t="str">
            <v>=</v>
          </cell>
          <cell r="AA719" t="str">
            <v>=</v>
          </cell>
          <cell r="AB719" t="str">
            <v>=</v>
          </cell>
          <cell r="AC719" t="str">
            <v>=</v>
          </cell>
          <cell r="AD719" t="str">
            <v>=</v>
          </cell>
          <cell r="AE719" t="str">
            <v>=</v>
          </cell>
          <cell r="AF719" t="str">
            <v>=</v>
          </cell>
          <cell r="AG719" t="str">
            <v>=</v>
          </cell>
          <cell r="AH719" t="str">
            <v>=</v>
          </cell>
          <cell r="AI719" t="str">
            <v>=</v>
          </cell>
          <cell r="AJ719" t="str">
            <v>=</v>
          </cell>
          <cell r="AK719" t="str">
            <v>=</v>
          </cell>
          <cell r="AL719" t="str">
            <v>=</v>
          </cell>
          <cell r="AM719" t="str">
            <v>=</v>
          </cell>
          <cell r="AN719" t="str">
            <v>=</v>
          </cell>
          <cell r="AO719" t="str">
            <v>=</v>
          </cell>
          <cell r="AP719" t="str">
            <v>=</v>
          </cell>
          <cell r="AQ719" t="str">
            <v>=</v>
          </cell>
          <cell r="AR719" t="str">
            <v>=</v>
          </cell>
          <cell r="AS719" t="str">
            <v>=</v>
          </cell>
          <cell r="AT719" t="str">
            <v>=</v>
          </cell>
          <cell r="AU719" t="str">
            <v>=</v>
          </cell>
          <cell r="AV719" t="str">
            <v>=</v>
          </cell>
          <cell r="AW719" t="str">
            <v>=</v>
          </cell>
          <cell r="AX719" t="str">
            <v>=</v>
          </cell>
          <cell r="AY719" t="str">
            <v>=</v>
          </cell>
          <cell r="AZ719" t="str">
            <v>=</v>
          </cell>
          <cell r="BA719" t="str">
            <v>=</v>
          </cell>
          <cell r="BB719" t="str">
            <v>=</v>
          </cell>
          <cell r="BC719" t="str">
            <v>=</v>
          </cell>
          <cell r="BD719" t="str">
            <v>=</v>
          </cell>
          <cell r="BE719" t="str">
            <v>=</v>
          </cell>
          <cell r="BF719" t="str">
            <v>=</v>
          </cell>
          <cell r="BG719" t="str">
            <v>=</v>
          </cell>
          <cell r="BH719" t="str">
            <v>=</v>
          </cell>
          <cell r="BI719" t="str">
            <v>=</v>
          </cell>
          <cell r="BJ719" t="str">
            <v>=</v>
          </cell>
          <cell r="BK719" t="str">
            <v>=</v>
          </cell>
          <cell r="BL719" t="str">
            <v>=</v>
          </cell>
          <cell r="BM719" t="str">
            <v>=</v>
          </cell>
          <cell r="BN719" t="str">
            <v>=</v>
          </cell>
          <cell r="BO719" t="str">
            <v>=</v>
          </cell>
          <cell r="BP719" t="str">
            <v>=</v>
          </cell>
          <cell r="BQ719" t="str">
            <v>=</v>
          </cell>
          <cell r="BR719" t="str">
            <v>=</v>
          </cell>
          <cell r="BS719" t="str">
            <v>=</v>
          </cell>
          <cell r="BT719" t="str">
            <v>=</v>
          </cell>
          <cell r="BU719" t="str">
            <v>=</v>
          </cell>
          <cell r="BV719" t="str">
            <v>=</v>
          </cell>
          <cell r="BW719" t="str">
            <v>=</v>
          </cell>
          <cell r="BX719" t="str">
            <v>=</v>
          </cell>
          <cell r="BY719" t="str">
            <v>=</v>
          </cell>
          <cell r="BZ719" t="str">
            <v>=</v>
          </cell>
          <cell r="CA719" t="str">
            <v>=</v>
          </cell>
          <cell r="CB719" t="str">
            <v>=</v>
          </cell>
          <cell r="CC719" t="str">
            <v>=</v>
          </cell>
          <cell r="CD719" t="str">
            <v>=</v>
          </cell>
          <cell r="CE719" t="str">
            <v>=</v>
          </cell>
          <cell r="CF719" t="str">
            <v>=</v>
          </cell>
          <cell r="CG719" t="str">
            <v>=</v>
          </cell>
          <cell r="CH719" t="str">
            <v>=</v>
          </cell>
          <cell r="CI719" t="str">
            <v>=</v>
          </cell>
          <cell r="CJ719" t="str">
            <v>=</v>
          </cell>
          <cell r="CK719" t="str">
            <v>=</v>
          </cell>
          <cell r="CL719" t="str">
            <v>=</v>
          </cell>
          <cell r="CM719" t="str">
            <v>=</v>
          </cell>
          <cell r="CN719" t="str">
            <v>=</v>
          </cell>
          <cell r="CO719" t="str">
            <v>=</v>
          </cell>
          <cell r="CP719" t="str">
            <v>=</v>
          </cell>
          <cell r="CQ719" t="str">
            <v>=</v>
          </cell>
          <cell r="CR719" t="str">
            <v>=</v>
          </cell>
          <cell r="CS719" t="str">
            <v>=</v>
          </cell>
          <cell r="CT719" t="str">
            <v>=</v>
          </cell>
          <cell r="CU719" t="str">
            <v>=</v>
          </cell>
          <cell r="CV719" t="str">
            <v>=</v>
          </cell>
          <cell r="CW719" t="str">
            <v>=</v>
          </cell>
          <cell r="CX719" t="str">
            <v>=</v>
          </cell>
          <cell r="CY719" t="str">
            <v>=</v>
          </cell>
          <cell r="CZ719" t="str">
            <v>=</v>
          </cell>
          <cell r="DA719" t="str">
            <v>=</v>
          </cell>
          <cell r="DB719" t="str">
            <v>=</v>
          </cell>
          <cell r="DC719" t="str">
            <v>=</v>
          </cell>
          <cell r="DD719" t="str">
            <v>=</v>
          </cell>
          <cell r="DE719" t="str">
            <v>=</v>
          </cell>
          <cell r="DF719" t="str">
            <v>=</v>
          </cell>
          <cell r="DG719" t="str">
            <v>=</v>
          </cell>
          <cell r="DH719" t="str">
            <v>=</v>
          </cell>
          <cell r="DI719" t="str">
            <v>=</v>
          </cell>
          <cell r="DJ719" t="str">
            <v>=</v>
          </cell>
          <cell r="DK719" t="str">
            <v>=</v>
          </cell>
          <cell r="DL719" t="str">
            <v>=</v>
          </cell>
          <cell r="DM719" t="str">
            <v>=</v>
          </cell>
          <cell r="DN719" t="str">
            <v>=</v>
          </cell>
          <cell r="DO719" t="str">
            <v>=</v>
          </cell>
          <cell r="DP719" t="str">
            <v>=</v>
          </cell>
          <cell r="DQ719" t="str">
            <v>=</v>
          </cell>
          <cell r="DR719" t="str">
            <v>=</v>
          </cell>
          <cell r="DS719" t="str">
            <v>=</v>
          </cell>
          <cell r="DT719" t="str">
            <v>=</v>
          </cell>
          <cell r="DU719" t="str">
            <v>=</v>
          </cell>
          <cell r="DV719" t="str">
            <v>=</v>
          </cell>
          <cell r="DW719" t="str">
            <v>=</v>
          </cell>
          <cell r="DX719" t="str">
            <v>=</v>
          </cell>
          <cell r="DY719" t="str">
            <v>=</v>
          </cell>
          <cell r="DZ719" t="str">
            <v>=</v>
          </cell>
          <cell r="EA719" t="str">
            <v>=</v>
          </cell>
          <cell r="EB719" t="str">
            <v>=</v>
          </cell>
          <cell r="EC719" t="str">
            <v>=</v>
          </cell>
          <cell r="ED719" t="str">
            <v>=</v>
          </cell>
        </row>
        <row r="720">
          <cell r="A720" t="str">
            <v>Total Resources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1005.0021945387125</v>
          </cell>
          <cell r="R720">
            <v>14948.252945527434</v>
          </cell>
          <cell r="S720">
            <v>-971.7410616343841</v>
          </cell>
          <cell r="T720">
            <v>1002.9952669199556</v>
          </cell>
          <cell r="U720">
            <v>2082.4701846567914</v>
          </cell>
          <cell r="V720">
            <v>2384.7357321595773</v>
          </cell>
          <cell r="W720">
            <v>2576.2779745263979</v>
          </cell>
          <cell r="X720">
            <v>873.54278631974012</v>
          </cell>
          <cell r="Y720">
            <v>1737.7169127184898</v>
          </cell>
          <cell r="Z720">
            <v>641.25388590060174</v>
          </cell>
          <cell r="AA720">
            <v>600.96690752357244</v>
          </cell>
          <cell r="AB720">
            <v>2349.9517812114209</v>
          </cell>
          <cell r="AC720">
            <v>999.58739455230534</v>
          </cell>
          <cell r="AD720">
            <v>670.49518066924065</v>
          </cell>
          <cell r="AE720">
            <v>5723.0843108445406</v>
          </cell>
          <cell r="AF720">
            <v>193.47595168184489</v>
          </cell>
          <cell r="AG720">
            <v>159.22931874264032</v>
          </cell>
          <cell r="AH720">
            <v>886.09553603548557</v>
          </cell>
          <cell r="AI720">
            <v>841.90417829342186</v>
          </cell>
          <cell r="AJ720">
            <v>1839.2262324094772</v>
          </cell>
          <cell r="AK720">
            <v>334.19258865062147</v>
          </cell>
          <cell r="AL720">
            <v>773.28802020009607</v>
          </cell>
          <cell r="AM720">
            <v>266.98557566571981</v>
          </cell>
          <cell r="AN720">
            <v>178.03187957871705</v>
          </cell>
          <cell r="AO720">
            <v>247.90621696319431</v>
          </cell>
          <cell r="AP720">
            <v>76.356428235769272</v>
          </cell>
          <cell r="AQ720">
            <v>-73.607615610584617</v>
          </cell>
          <cell r="AR720">
            <v>5375.6586818397045</v>
          </cell>
          <cell r="AS720">
            <v>287.60706610605121</v>
          </cell>
          <cell r="AT720">
            <v>151.82345670182258</v>
          </cell>
          <cell r="AU720">
            <v>358.96557056438178</v>
          </cell>
          <cell r="AV720">
            <v>1379.7860763203353</v>
          </cell>
          <cell r="AW720">
            <v>1260.4044623188674</v>
          </cell>
          <cell r="AX720">
            <v>342.68521165940911</v>
          </cell>
          <cell r="AY720">
            <v>856.45036225859076</v>
          </cell>
          <cell r="AZ720">
            <v>224.55116801522672</v>
          </cell>
          <cell r="BA720">
            <v>306.34659244678915</v>
          </cell>
          <cell r="BB720">
            <v>74.633881563320756</v>
          </cell>
          <cell r="BC720">
            <v>127.1120869666338</v>
          </cell>
          <cell r="BD720">
            <v>5.292746914550662</v>
          </cell>
          <cell r="BE720">
            <v>4694.3947484344244</v>
          </cell>
          <cell r="BF720">
            <v>302.67704372387379</v>
          </cell>
          <cell r="BG720">
            <v>109.21766972541809</v>
          </cell>
          <cell r="BH720">
            <v>380.5570502737537</v>
          </cell>
          <cell r="BI720">
            <v>712.80504294950515</v>
          </cell>
          <cell r="BJ720">
            <v>1382.7305124588311</v>
          </cell>
          <cell r="BK720">
            <v>276.42673886101693</v>
          </cell>
          <cell r="BL720">
            <v>655.64079025946558</v>
          </cell>
          <cell r="BM720">
            <v>247.78810007777065</v>
          </cell>
          <cell r="BN720">
            <v>252.40395823027939</v>
          </cell>
          <cell r="BO720">
            <v>277.7097136285156</v>
          </cell>
          <cell r="BP720">
            <v>62.380347102880478</v>
          </cell>
          <cell r="BQ720">
            <v>34.057781154289842</v>
          </cell>
          <cell r="BR720">
            <v>3755.1361168175936</v>
          </cell>
          <cell r="BS720">
            <v>100.49937637336552</v>
          </cell>
          <cell r="BT720">
            <v>117.59570233058184</v>
          </cell>
          <cell r="BU720">
            <v>337.31494428310543</v>
          </cell>
          <cell r="BV720">
            <v>230.78085171245039</v>
          </cell>
          <cell r="BW720">
            <v>821.73931361082941</v>
          </cell>
          <cell r="BX720">
            <v>260.34230723138899</v>
          </cell>
          <cell r="BY720">
            <v>1180.8752597998828</v>
          </cell>
          <cell r="BZ720">
            <v>298.4211424132809</v>
          </cell>
          <cell r="CA720">
            <v>251.6179074626416</v>
          </cell>
          <cell r="CB720">
            <v>100.00517868809402</v>
          </cell>
          <cell r="CC720">
            <v>57.962417683564126</v>
          </cell>
          <cell r="CD720">
            <v>-2.0182847725227475</v>
          </cell>
          <cell r="CE720">
            <v>7755.145929902792</v>
          </cell>
          <cell r="CF720">
            <v>418.19785224925727</v>
          </cell>
          <cell r="CG720">
            <v>319.44192416034639</v>
          </cell>
          <cell r="CH720">
            <v>761.56460225954652</v>
          </cell>
          <cell r="CI720">
            <v>602.32168271206319</v>
          </cell>
          <cell r="CJ720">
            <v>1170.0268198810518</v>
          </cell>
          <cell r="CK720">
            <v>370.33114741835743</v>
          </cell>
          <cell r="CL720">
            <v>1913.7436490608379</v>
          </cell>
          <cell r="CM720">
            <v>1092.2982977414504</v>
          </cell>
          <cell r="CN720">
            <v>340.99749216716737</v>
          </cell>
          <cell r="CO720">
            <v>534.22006453666836</v>
          </cell>
          <cell r="CP720">
            <v>186.46815957780927</v>
          </cell>
          <cell r="CQ720">
            <v>45.534238127991557</v>
          </cell>
          <cell r="CR720">
            <v>8772.1229774802923</v>
          </cell>
          <cell r="CS720">
            <v>377.00000504683703</v>
          </cell>
          <cell r="CT720">
            <v>387.90450713317841</v>
          </cell>
          <cell r="CU720">
            <v>823.07603317499161</v>
          </cell>
          <cell r="CV720">
            <v>974.61367465090007</v>
          </cell>
          <cell r="CW720">
            <v>727.04054628498852</v>
          </cell>
          <cell r="CX720">
            <v>241.81704925000668</v>
          </cell>
          <cell r="CY720">
            <v>2836.8487112885341</v>
          </cell>
          <cell r="CZ720">
            <v>1334.5758557245135</v>
          </cell>
          <cell r="DA720">
            <v>213.50222586654127</v>
          </cell>
          <cell r="DB720">
            <v>631.02249071188271</v>
          </cell>
          <cell r="DC720">
            <v>241.99878849554807</v>
          </cell>
          <cell r="DD720">
            <v>-17.276910162530839</v>
          </cell>
          <cell r="DE720">
            <v>5822.0591484159231</v>
          </cell>
          <cell r="DF720">
            <v>376.91285326704383</v>
          </cell>
          <cell r="DG720">
            <v>715.27093090489507</v>
          </cell>
          <cell r="DH720">
            <v>1116.6647672783583</v>
          </cell>
          <cell r="DI720">
            <v>519.80081181135029</v>
          </cell>
          <cell r="DJ720">
            <v>450.79786122217774</v>
          </cell>
          <cell r="DK720">
            <v>291.80313135031611</v>
          </cell>
          <cell r="DL720">
            <v>1631.2600635560229</v>
          </cell>
          <cell r="DM720">
            <v>499.01699074730277</v>
          </cell>
          <cell r="DN720">
            <v>25.585066082887352</v>
          </cell>
          <cell r="DO720">
            <v>144.4073727298528</v>
          </cell>
          <cell r="DP720">
            <v>-6.0453723119571805</v>
          </cell>
          <cell r="DQ720">
            <v>56.584671777673066</v>
          </cell>
          <cell r="DR720">
            <v>7750.424748301506</v>
          </cell>
          <cell r="DS720">
            <v>371.66862757690251</v>
          </cell>
          <cell r="DT720">
            <v>687.43749401066452</v>
          </cell>
          <cell r="DU720">
            <v>514.03474537655711</v>
          </cell>
          <cell r="DV720">
            <v>987.84226665925235</v>
          </cell>
          <cell r="DW720">
            <v>1704.8972220886499</v>
          </cell>
          <cell r="DX720">
            <v>196.98875232692808</v>
          </cell>
          <cell r="DY720">
            <v>1581.985179958865</v>
          </cell>
          <cell r="DZ720">
            <v>699.48488182201982</v>
          </cell>
          <cell r="EA720">
            <v>372.23563824780285</v>
          </cell>
          <cell r="EB720">
            <v>385.3701778948307</v>
          </cell>
          <cell r="EC720">
            <v>123.21861702483147</v>
          </cell>
          <cell r="ED720">
            <v>125.26114531327039</v>
          </cell>
        </row>
        <row r="721">
          <cell r="F721" t="str">
            <v>=</v>
          </cell>
          <cell r="G721" t="str">
            <v>=</v>
          </cell>
          <cell r="H721" t="str">
            <v>=</v>
          </cell>
          <cell r="I721" t="str">
            <v>=</v>
          </cell>
          <cell r="J721" t="str">
            <v>=</v>
          </cell>
          <cell r="K721" t="str">
            <v>=</v>
          </cell>
          <cell r="L721" t="str">
            <v>=</v>
          </cell>
          <cell r="M721" t="str">
            <v>=</v>
          </cell>
          <cell r="N721" t="str">
            <v>=</v>
          </cell>
          <cell r="O721" t="str">
            <v>=</v>
          </cell>
          <cell r="P721" t="str">
            <v>=</v>
          </cell>
          <cell r="Q721" t="str">
            <v>=</v>
          </cell>
          <cell r="R721" t="str">
            <v>=</v>
          </cell>
          <cell r="S721" t="str">
            <v>=</v>
          </cell>
          <cell r="T721" t="str">
            <v>=</v>
          </cell>
          <cell r="U721" t="str">
            <v>=</v>
          </cell>
          <cell r="V721" t="str">
            <v>=</v>
          </cell>
          <cell r="W721" t="str">
            <v>=</v>
          </cell>
          <cell r="X721" t="str">
            <v>=</v>
          </cell>
          <cell r="Y721" t="str">
            <v>=</v>
          </cell>
          <cell r="Z721" t="str">
            <v>=</v>
          </cell>
          <cell r="AA721" t="str">
            <v>=</v>
          </cell>
          <cell r="AB721" t="str">
            <v>=</v>
          </cell>
          <cell r="AC721" t="str">
            <v>=</v>
          </cell>
          <cell r="AD721" t="str">
            <v>=</v>
          </cell>
          <cell r="AE721" t="str">
            <v>=</v>
          </cell>
          <cell r="AF721" t="str">
            <v>=</v>
          </cell>
          <cell r="AG721" t="str">
            <v>=</v>
          </cell>
          <cell r="AH721" t="str">
            <v>=</v>
          </cell>
          <cell r="AI721" t="str">
            <v>=</v>
          </cell>
          <cell r="AJ721" t="str">
            <v>=</v>
          </cell>
          <cell r="AK721" t="str">
            <v>=</v>
          </cell>
          <cell r="AL721" t="str">
            <v>=</v>
          </cell>
          <cell r="AM721" t="str">
            <v>=</v>
          </cell>
          <cell r="AN721" t="str">
            <v>=</v>
          </cell>
          <cell r="AO721" t="str">
            <v>=</v>
          </cell>
          <cell r="AP721" t="str">
            <v>=</v>
          </cell>
          <cell r="AQ721" t="str">
            <v>=</v>
          </cell>
          <cell r="AR721" t="str">
            <v>=</v>
          </cell>
          <cell r="AS721" t="str">
            <v>=</v>
          </cell>
          <cell r="AT721" t="str">
            <v>=</v>
          </cell>
          <cell r="AU721" t="str">
            <v>=</v>
          </cell>
          <cell r="AV721" t="str">
            <v>=</v>
          </cell>
          <cell r="AW721" t="str">
            <v>=</v>
          </cell>
          <cell r="AX721" t="str">
            <v>=</v>
          </cell>
          <cell r="AY721" t="str">
            <v>=</v>
          </cell>
          <cell r="AZ721" t="str">
            <v>=</v>
          </cell>
          <cell r="BA721" t="str">
            <v>=</v>
          </cell>
          <cell r="BB721" t="str">
            <v>=</v>
          </cell>
          <cell r="BC721" t="str">
            <v>=</v>
          </cell>
          <cell r="BD721" t="str">
            <v>=</v>
          </cell>
          <cell r="BE721" t="str">
            <v>=</v>
          </cell>
          <cell r="BF721" t="str">
            <v>=</v>
          </cell>
          <cell r="BG721" t="str">
            <v>=</v>
          </cell>
          <cell r="BH721" t="str">
            <v>=</v>
          </cell>
          <cell r="BI721" t="str">
            <v>=</v>
          </cell>
          <cell r="BJ721" t="str">
            <v>=</v>
          </cell>
          <cell r="BK721" t="str">
            <v>=</v>
          </cell>
          <cell r="BL721" t="str">
            <v>=</v>
          </cell>
          <cell r="BM721" t="str">
            <v>=</v>
          </cell>
          <cell r="BN721" t="str">
            <v>=</v>
          </cell>
          <cell r="BO721" t="str">
            <v>=</v>
          </cell>
          <cell r="BP721" t="str">
            <v>=</v>
          </cell>
          <cell r="BQ721" t="str">
            <v>=</v>
          </cell>
          <cell r="BR721" t="str">
            <v>=</v>
          </cell>
          <cell r="BS721" t="str">
            <v>=</v>
          </cell>
          <cell r="BT721" t="str">
            <v>=</v>
          </cell>
          <cell r="BU721" t="str">
            <v>=</v>
          </cell>
          <cell r="BV721" t="str">
            <v>=</v>
          </cell>
          <cell r="BW721" t="str">
            <v>=</v>
          </cell>
          <cell r="BX721" t="str">
            <v>=</v>
          </cell>
          <cell r="BY721" t="str">
            <v>=</v>
          </cell>
          <cell r="BZ721" t="str">
            <v>=</v>
          </cell>
          <cell r="CA721" t="str">
            <v>=</v>
          </cell>
          <cell r="CB721" t="str">
            <v>=</v>
          </cell>
          <cell r="CC721" t="str">
            <v>=</v>
          </cell>
          <cell r="CD721" t="str">
            <v>=</v>
          </cell>
          <cell r="CE721" t="str">
            <v>=</v>
          </cell>
          <cell r="CF721" t="str">
            <v>=</v>
          </cell>
          <cell r="CG721" t="str">
            <v>=</v>
          </cell>
          <cell r="CH721" t="str">
            <v>=</v>
          </cell>
          <cell r="CI721" t="str">
            <v>=</v>
          </cell>
          <cell r="CJ721" t="str">
            <v>=</v>
          </cell>
          <cell r="CK721" t="str">
            <v>=</v>
          </cell>
          <cell r="CL721" t="str">
            <v>=</v>
          </cell>
          <cell r="CM721" t="str">
            <v>=</v>
          </cell>
          <cell r="CN721" t="str">
            <v>=</v>
          </cell>
          <cell r="CO721" t="str">
            <v>=</v>
          </cell>
          <cell r="CP721" t="str">
            <v>=</v>
          </cell>
          <cell r="CQ721" t="str">
            <v>=</v>
          </cell>
          <cell r="CR721" t="str">
            <v>=</v>
          </cell>
          <cell r="CS721" t="str">
            <v>=</v>
          </cell>
          <cell r="CT721" t="str">
            <v>=</v>
          </cell>
          <cell r="CU721" t="str">
            <v>=</v>
          </cell>
          <cell r="CV721" t="str">
            <v>=</v>
          </cell>
          <cell r="CW721" t="str">
            <v>=</v>
          </cell>
          <cell r="CX721" t="str">
            <v>=</v>
          </cell>
          <cell r="CY721" t="str">
            <v>=</v>
          </cell>
          <cell r="CZ721" t="str">
            <v>=</v>
          </cell>
          <cell r="DA721" t="str">
            <v>=</v>
          </cell>
          <cell r="DB721" t="str">
            <v>=</v>
          </cell>
          <cell r="DC721" t="str">
            <v>=</v>
          </cell>
          <cell r="DD721" t="str">
            <v>=</v>
          </cell>
          <cell r="DE721" t="str">
            <v>=</v>
          </cell>
          <cell r="DF721" t="str">
            <v>=</v>
          </cell>
          <cell r="DG721" t="str">
            <v>=</v>
          </cell>
          <cell r="DH721" t="str">
            <v>=</v>
          </cell>
          <cell r="DI721" t="str">
            <v>=</v>
          </cell>
          <cell r="DJ721" t="str">
            <v>=</v>
          </cell>
          <cell r="DK721" t="str">
            <v>=</v>
          </cell>
          <cell r="DL721" t="str">
            <v>=</v>
          </cell>
          <cell r="DM721" t="str">
            <v>=</v>
          </cell>
          <cell r="DN721" t="str">
            <v>=</v>
          </cell>
          <cell r="DO721" t="str">
            <v>=</v>
          </cell>
          <cell r="DP721" t="str">
            <v>=</v>
          </cell>
          <cell r="DQ721" t="str">
            <v>=</v>
          </cell>
          <cell r="DR721" t="str">
            <v>=</v>
          </cell>
          <cell r="DS721" t="str">
            <v>=</v>
          </cell>
          <cell r="DT721" t="str">
            <v>=</v>
          </cell>
          <cell r="DU721" t="str">
            <v>=</v>
          </cell>
          <cell r="DV721" t="str">
            <v>=</v>
          </cell>
          <cell r="DW721" t="str">
            <v>=</v>
          </cell>
          <cell r="DX721" t="str">
            <v>=</v>
          </cell>
          <cell r="DY721" t="str">
            <v>=</v>
          </cell>
          <cell r="DZ721" t="str">
            <v>=</v>
          </cell>
          <cell r="EA721" t="str">
            <v>=</v>
          </cell>
          <cell r="EB721" t="str">
            <v>=</v>
          </cell>
          <cell r="EC721" t="str">
            <v>=</v>
          </cell>
          <cell r="ED721" t="str">
            <v>=</v>
          </cell>
        </row>
        <row r="722"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/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/>
          </cell>
          <cell r="AE722" t="str">
            <v/>
          </cell>
          <cell r="AF722" t="str">
            <v/>
          </cell>
          <cell r="AG722" t="str">
            <v/>
          </cell>
          <cell r="AH722" t="str">
            <v/>
          </cell>
          <cell r="AI722" t="str">
            <v/>
          </cell>
          <cell r="AJ722" t="str">
            <v/>
          </cell>
          <cell r="AK722" t="str">
            <v/>
          </cell>
          <cell r="AL722" t="str">
            <v/>
          </cell>
          <cell r="AM722" t="str">
            <v/>
          </cell>
          <cell r="AN722" t="str">
            <v/>
          </cell>
          <cell r="AO722" t="str">
            <v/>
          </cell>
          <cell r="AP722" t="str">
            <v/>
          </cell>
          <cell r="AQ722" t="str">
            <v/>
          </cell>
          <cell r="AR722" t="str">
            <v/>
          </cell>
          <cell r="AS722" t="str">
            <v/>
          </cell>
          <cell r="AT722" t="str">
            <v/>
          </cell>
          <cell r="AU722" t="str">
            <v/>
          </cell>
          <cell r="AV722" t="str">
            <v/>
          </cell>
          <cell r="AW722" t="str">
            <v/>
          </cell>
          <cell r="AX722" t="str">
            <v/>
          </cell>
          <cell r="AY722" t="str">
            <v/>
          </cell>
          <cell r="AZ722" t="str">
            <v/>
          </cell>
          <cell r="BA722" t="str">
            <v/>
          </cell>
          <cell r="BB722" t="str">
            <v/>
          </cell>
          <cell r="BC722" t="str">
            <v/>
          </cell>
          <cell r="BD722" t="str">
            <v/>
          </cell>
          <cell r="BE722" t="str">
            <v/>
          </cell>
          <cell r="BF722" t="str">
            <v/>
          </cell>
          <cell r="BG722" t="str">
            <v/>
          </cell>
          <cell r="BH722" t="str">
            <v/>
          </cell>
          <cell r="BI722" t="str">
            <v/>
          </cell>
          <cell r="BJ722" t="str">
            <v/>
          </cell>
          <cell r="BK722" t="str">
            <v/>
          </cell>
          <cell r="BL722" t="str">
            <v/>
          </cell>
          <cell r="BM722" t="str">
            <v/>
          </cell>
          <cell r="BN722" t="str">
            <v/>
          </cell>
          <cell r="BO722" t="str">
            <v/>
          </cell>
          <cell r="BP722" t="str">
            <v/>
          </cell>
          <cell r="BQ722" t="str">
            <v/>
          </cell>
          <cell r="BR722" t="str">
            <v/>
          </cell>
          <cell r="BS722" t="str">
            <v/>
          </cell>
          <cell r="BT722" t="str">
            <v/>
          </cell>
          <cell r="BU722" t="str">
            <v/>
          </cell>
          <cell r="BV722" t="str">
            <v/>
          </cell>
          <cell r="BW722" t="str">
            <v/>
          </cell>
          <cell r="BX722" t="str">
            <v/>
          </cell>
          <cell r="BY722" t="str">
            <v/>
          </cell>
          <cell r="BZ722" t="str">
            <v/>
          </cell>
          <cell r="CA722" t="str">
            <v/>
          </cell>
          <cell r="CB722" t="str">
            <v/>
          </cell>
          <cell r="CC722" t="str">
            <v/>
          </cell>
          <cell r="CD722" t="str">
            <v/>
          </cell>
          <cell r="CE722" t="str">
            <v/>
          </cell>
          <cell r="CF722" t="str">
            <v/>
          </cell>
          <cell r="CG722" t="str">
            <v/>
          </cell>
          <cell r="CH722" t="str">
            <v/>
          </cell>
          <cell r="CI722" t="str">
            <v/>
          </cell>
          <cell r="CJ722" t="str">
            <v/>
          </cell>
          <cell r="CK722" t="str">
            <v/>
          </cell>
          <cell r="CL722" t="str">
            <v/>
          </cell>
          <cell r="CM722" t="str">
            <v/>
          </cell>
          <cell r="CN722" t="str">
            <v/>
          </cell>
          <cell r="CO722" t="str">
            <v/>
          </cell>
          <cell r="CP722" t="str">
            <v/>
          </cell>
          <cell r="CQ722" t="str">
            <v/>
          </cell>
          <cell r="CR722" t="str">
            <v/>
          </cell>
          <cell r="CS722" t="str">
            <v/>
          </cell>
          <cell r="CT722" t="str">
            <v/>
          </cell>
          <cell r="CU722" t="str">
            <v/>
          </cell>
          <cell r="CV722" t="str">
            <v/>
          </cell>
          <cell r="CW722" t="str">
            <v/>
          </cell>
          <cell r="CX722" t="str">
            <v/>
          </cell>
          <cell r="CY722" t="str">
            <v/>
          </cell>
          <cell r="CZ722" t="str">
            <v/>
          </cell>
          <cell r="DA722" t="str">
            <v/>
          </cell>
          <cell r="DB722" t="str">
            <v/>
          </cell>
          <cell r="DC722" t="str">
            <v/>
          </cell>
          <cell r="DD722" t="str">
            <v/>
          </cell>
          <cell r="DE722" t="str">
            <v/>
          </cell>
          <cell r="DF722" t="str">
            <v/>
          </cell>
          <cell r="DG722" t="str">
            <v/>
          </cell>
          <cell r="DH722" t="str">
            <v/>
          </cell>
          <cell r="DI722" t="str">
            <v/>
          </cell>
          <cell r="DJ722" t="str">
            <v/>
          </cell>
          <cell r="DK722" t="str">
            <v/>
          </cell>
          <cell r="DL722" t="str">
            <v/>
          </cell>
          <cell r="DM722" t="str">
            <v/>
          </cell>
          <cell r="DN722" t="str">
            <v/>
          </cell>
          <cell r="DO722" t="str">
            <v/>
          </cell>
          <cell r="DP722" t="str">
            <v/>
          </cell>
          <cell r="DQ722" t="str">
            <v/>
          </cell>
          <cell r="DR722" t="str">
            <v/>
          </cell>
          <cell r="DS722" t="str">
            <v/>
          </cell>
          <cell r="DT722" t="str">
            <v/>
          </cell>
          <cell r="DU722" t="str">
            <v/>
          </cell>
          <cell r="DV722" t="str">
            <v/>
          </cell>
          <cell r="DW722" t="str">
            <v/>
          </cell>
          <cell r="DX722" t="str">
            <v/>
          </cell>
          <cell r="DY722" t="str">
            <v/>
          </cell>
          <cell r="DZ722" t="str">
            <v/>
          </cell>
          <cell r="EA722" t="str">
            <v/>
          </cell>
          <cell r="EB722" t="str">
            <v/>
          </cell>
          <cell r="EC722" t="str">
            <v/>
          </cell>
          <cell r="ED722" t="str">
            <v/>
          </cell>
        </row>
        <row r="723"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/>
          </cell>
          <cell r="AE723" t="str">
            <v/>
          </cell>
          <cell r="AF723" t="str">
            <v/>
          </cell>
          <cell r="AG723" t="str">
            <v/>
          </cell>
          <cell r="AH723" t="str">
            <v/>
          </cell>
          <cell r="AI723" t="str">
            <v/>
          </cell>
          <cell r="AJ723" t="str">
            <v/>
          </cell>
          <cell r="AK723" t="str">
            <v/>
          </cell>
          <cell r="AL723" t="str">
            <v/>
          </cell>
          <cell r="AM723" t="str">
            <v/>
          </cell>
          <cell r="AN723" t="str">
            <v/>
          </cell>
          <cell r="AO723" t="str">
            <v/>
          </cell>
          <cell r="AP723" t="str">
            <v/>
          </cell>
          <cell r="AQ723" t="str">
            <v/>
          </cell>
          <cell r="AR723" t="str">
            <v/>
          </cell>
          <cell r="AS723" t="str">
            <v/>
          </cell>
          <cell r="AT723" t="str">
            <v/>
          </cell>
          <cell r="AU723" t="str">
            <v/>
          </cell>
          <cell r="AV723" t="str">
            <v/>
          </cell>
          <cell r="AW723" t="str">
            <v/>
          </cell>
          <cell r="AX723" t="str">
            <v/>
          </cell>
          <cell r="AY723" t="str">
            <v/>
          </cell>
          <cell r="AZ723" t="str">
            <v/>
          </cell>
          <cell r="BA723" t="str">
            <v/>
          </cell>
          <cell r="BB723" t="str">
            <v/>
          </cell>
          <cell r="BC723" t="str">
            <v/>
          </cell>
          <cell r="BD723" t="str">
            <v/>
          </cell>
          <cell r="BE723" t="str">
            <v/>
          </cell>
          <cell r="BF723" t="str">
            <v/>
          </cell>
          <cell r="BG723" t="str">
            <v/>
          </cell>
          <cell r="BH723" t="str">
            <v/>
          </cell>
          <cell r="BI723" t="str">
            <v/>
          </cell>
          <cell r="BJ723" t="str">
            <v/>
          </cell>
          <cell r="BK723" t="str">
            <v/>
          </cell>
          <cell r="BL723" t="str">
            <v/>
          </cell>
          <cell r="BM723" t="str">
            <v/>
          </cell>
          <cell r="BN723" t="str">
            <v/>
          </cell>
          <cell r="BO723" t="str">
            <v/>
          </cell>
          <cell r="BP723" t="str">
            <v/>
          </cell>
          <cell r="BQ723" t="str">
            <v/>
          </cell>
          <cell r="BR723" t="str">
            <v/>
          </cell>
          <cell r="BS723" t="str">
            <v/>
          </cell>
          <cell r="BT723" t="str">
            <v/>
          </cell>
          <cell r="BU723" t="str">
            <v/>
          </cell>
          <cell r="BV723" t="str">
            <v/>
          </cell>
          <cell r="BW723" t="str">
            <v/>
          </cell>
          <cell r="BX723" t="str">
            <v/>
          </cell>
          <cell r="BY723" t="str">
            <v/>
          </cell>
          <cell r="BZ723" t="str">
            <v/>
          </cell>
          <cell r="CA723" t="str">
            <v/>
          </cell>
          <cell r="CB723" t="str">
            <v/>
          </cell>
          <cell r="CC723" t="str">
            <v/>
          </cell>
          <cell r="CD723" t="str">
            <v/>
          </cell>
          <cell r="CE723" t="str">
            <v/>
          </cell>
          <cell r="CF723" t="str">
            <v/>
          </cell>
          <cell r="CG723" t="str">
            <v/>
          </cell>
          <cell r="CH723" t="str">
            <v/>
          </cell>
          <cell r="CI723" t="str">
            <v/>
          </cell>
          <cell r="CJ723" t="str">
            <v/>
          </cell>
          <cell r="CK723" t="str">
            <v/>
          </cell>
          <cell r="CL723" t="str">
            <v/>
          </cell>
          <cell r="CM723" t="str">
            <v/>
          </cell>
          <cell r="CN723" t="str">
            <v/>
          </cell>
          <cell r="CO723" t="str">
            <v/>
          </cell>
          <cell r="CP723" t="str">
            <v/>
          </cell>
          <cell r="CQ723" t="str">
            <v/>
          </cell>
          <cell r="CR723" t="str">
            <v/>
          </cell>
          <cell r="CS723" t="str">
            <v/>
          </cell>
          <cell r="CT723" t="str">
            <v/>
          </cell>
          <cell r="CU723" t="str">
            <v/>
          </cell>
          <cell r="CV723" t="str">
            <v/>
          </cell>
          <cell r="CW723" t="str">
            <v/>
          </cell>
          <cell r="CX723" t="str">
            <v/>
          </cell>
          <cell r="CY723" t="str">
            <v/>
          </cell>
          <cell r="CZ723" t="str">
            <v/>
          </cell>
          <cell r="DA723" t="str">
            <v/>
          </cell>
          <cell r="DB723" t="str">
            <v/>
          </cell>
          <cell r="DC723" t="str">
            <v/>
          </cell>
          <cell r="DD723" t="str">
            <v/>
          </cell>
          <cell r="DE723" t="str">
            <v/>
          </cell>
          <cell r="DF723" t="str">
            <v/>
          </cell>
          <cell r="DG723" t="str">
            <v/>
          </cell>
          <cell r="DH723" t="str">
            <v/>
          </cell>
          <cell r="DI723" t="str">
            <v/>
          </cell>
          <cell r="DJ723" t="str">
            <v/>
          </cell>
          <cell r="DK723" t="str">
            <v/>
          </cell>
          <cell r="DL723" t="str">
            <v/>
          </cell>
          <cell r="DM723" t="str">
            <v/>
          </cell>
          <cell r="DN723" t="str">
            <v/>
          </cell>
          <cell r="DO723" t="str">
            <v/>
          </cell>
          <cell r="DP723" t="str">
            <v/>
          </cell>
          <cell r="DQ723" t="str">
            <v/>
          </cell>
          <cell r="DR723" t="str">
            <v/>
          </cell>
          <cell r="DS723" t="str">
            <v/>
          </cell>
          <cell r="DT723" t="str">
            <v/>
          </cell>
          <cell r="DU723" t="str">
            <v/>
          </cell>
          <cell r="DV723" t="str">
            <v/>
          </cell>
          <cell r="DW723" t="str">
            <v/>
          </cell>
          <cell r="DX723" t="str">
            <v/>
          </cell>
          <cell r="DY723" t="str">
            <v/>
          </cell>
          <cell r="DZ723" t="str">
            <v/>
          </cell>
          <cell r="EA723" t="str">
            <v/>
          </cell>
          <cell r="EB723" t="str">
            <v/>
          </cell>
          <cell r="EC723" t="str">
            <v/>
          </cell>
          <cell r="ED723" t="str">
            <v/>
          </cell>
        </row>
        <row r="724">
          <cell r="J724" t="str">
            <v>"The Rack"</v>
          </cell>
          <cell r="W724" t="str">
            <v>"The Rack"</v>
          </cell>
          <cell r="AJ724" t="str">
            <v>"The Rack"</v>
          </cell>
          <cell r="AW724" t="str">
            <v>"The Rack"</v>
          </cell>
          <cell r="BJ724" t="str">
            <v>"The Rack"</v>
          </cell>
          <cell r="BW724" t="str">
            <v>"The Rack"</v>
          </cell>
          <cell r="CJ724" t="str">
            <v>"The Rack"</v>
          </cell>
          <cell r="CW724" t="str">
            <v>"The Rack"</v>
          </cell>
          <cell r="DJ724" t="str">
            <v>"The Rack"</v>
          </cell>
          <cell r="DW724" t="str">
            <v>"The Rack"</v>
          </cell>
        </row>
        <row r="726">
          <cell r="A726" t="str">
            <v>Fuel Burned  (MMBtu)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-860.75</v>
          </cell>
          <cell r="R728">
            <v>-21976.590000000782</v>
          </cell>
          <cell r="S728">
            <v>-743.69000000006054</v>
          </cell>
          <cell r="T728">
            <v>-320.22999999998137</v>
          </cell>
          <cell r="U728">
            <v>-1282.0800000000745</v>
          </cell>
          <cell r="V728">
            <v>37.10999999998603</v>
          </cell>
          <cell r="W728">
            <v>-605.24000000004889</v>
          </cell>
          <cell r="X728">
            <v>-2861.9000000000233</v>
          </cell>
          <cell r="Y728">
            <v>-2555.7800000000279</v>
          </cell>
          <cell r="Z728">
            <v>-3685.109999999986</v>
          </cell>
          <cell r="AA728">
            <v>-5318.4100000000326</v>
          </cell>
          <cell r="AB728">
            <v>-1704.4599999999627</v>
          </cell>
          <cell r="AC728">
            <v>-1702.7700000000186</v>
          </cell>
          <cell r="AD728">
            <v>-1234.0300000000279</v>
          </cell>
          <cell r="AE728">
            <v>-9661.1600000010803</v>
          </cell>
          <cell r="AF728">
            <v>-19.28000000002794</v>
          </cell>
          <cell r="AG728">
            <v>-193.23999999999069</v>
          </cell>
          <cell r="AH728">
            <v>-51.220000000030268</v>
          </cell>
          <cell r="AI728">
            <v>-106.64999999990687</v>
          </cell>
          <cell r="AJ728">
            <v>-227.04999999998836</v>
          </cell>
          <cell r="AK728">
            <v>-1579.0599999999395</v>
          </cell>
          <cell r="AL728">
            <v>-3153.5300000000279</v>
          </cell>
          <cell r="AM728">
            <v>-1160.1399999998976</v>
          </cell>
          <cell r="AN728">
            <v>-1412.1500000000233</v>
          </cell>
          <cell r="AO728">
            <v>-410.74999999988358</v>
          </cell>
          <cell r="AP728">
            <v>-536.01000000000931</v>
          </cell>
          <cell r="AQ728">
            <v>-812.07999999995809</v>
          </cell>
          <cell r="AR728">
            <v>-9781.9899999992922</v>
          </cell>
          <cell r="AS728">
            <v>249.85000000009313</v>
          </cell>
          <cell r="AT728">
            <v>153.85999999986961</v>
          </cell>
          <cell r="AU728">
            <v>-21.410000000032596</v>
          </cell>
          <cell r="AV728">
            <v>-399.47000000003027</v>
          </cell>
          <cell r="AW728">
            <v>-46.959999999962747</v>
          </cell>
          <cell r="AX728">
            <v>-2366.4899999999907</v>
          </cell>
          <cell r="AY728">
            <v>-4470.5899999999674</v>
          </cell>
          <cell r="AZ728">
            <v>-2540.8699999999953</v>
          </cell>
          <cell r="BA728">
            <v>68.660000000032596</v>
          </cell>
          <cell r="BB728">
            <v>-1375.6899999999441</v>
          </cell>
          <cell r="BC728">
            <v>1549.6300000000047</v>
          </cell>
          <cell r="BD728">
            <v>-582.51000000000931</v>
          </cell>
          <cell r="BE728">
            <v>-7506.4199999989942</v>
          </cell>
          <cell r="BF728">
            <v>93.050000000046566</v>
          </cell>
          <cell r="BG728">
            <v>277.39000000001397</v>
          </cell>
          <cell r="BH728">
            <v>254.14000000001397</v>
          </cell>
          <cell r="BI728">
            <v>272.4199999999837</v>
          </cell>
          <cell r="BJ728">
            <v>-318.06999999994878</v>
          </cell>
          <cell r="BK728">
            <v>-1602.609999999986</v>
          </cell>
          <cell r="BL728">
            <v>-5034.7100000000792</v>
          </cell>
          <cell r="BM728">
            <v>-876.42999999993481</v>
          </cell>
          <cell r="BN728">
            <v>553.95000000001164</v>
          </cell>
          <cell r="BO728">
            <v>-735</v>
          </cell>
          <cell r="BP728">
            <v>87.909999999916181</v>
          </cell>
          <cell r="BQ728">
            <v>-478.46000000007916</v>
          </cell>
          <cell r="BR728">
            <v>-10022.370000000112</v>
          </cell>
          <cell r="BS728">
            <v>208.64999999990687</v>
          </cell>
          <cell r="BT728">
            <v>-497.36999999999534</v>
          </cell>
          <cell r="BU728">
            <v>-107.28999999997905</v>
          </cell>
          <cell r="BV728">
            <v>-104.45000000001164</v>
          </cell>
          <cell r="BW728">
            <v>-341.0899999999674</v>
          </cell>
          <cell r="BX728">
            <v>-1075.8399999999674</v>
          </cell>
          <cell r="BY728">
            <v>-3902.6600000000326</v>
          </cell>
          <cell r="BZ728">
            <v>-2658.25</v>
          </cell>
          <cell r="CA728">
            <v>-432.1500000001397</v>
          </cell>
          <cell r="CB728">
            <v>-674.13000000000466</v>
          </cell>
          <cell r="CC728">
            <v>-406.68000000005122</v>
          </cell>
          <cell r="CD728">
            <v>-31.110000000102445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-1.529999999969732</v>
          </cell>
          <cell r="R729">
            <v>-3140.0399999991059</v>
          </cell>
          <cell r="S729">
            <v>0</v>
          </cell>
          <cell r="T729">
            <v>0</v>
          </cell>
          <cell r="U729">
            <v>-139.30999999993946</v>
          </cell>
          <cell r="V729">
            <v>-1342.5200000000186</v>
          </cell>
          <cell r="W729">
            <v>-937.72000000008848</v>
          </cell>
          <cell r="X729">
            <v>-216.61999999999534</v>
          </cell>
          <cell r="Y729">
            <v>0</v>
          </cell>
          <cell r="Z729">
            <v>0</v>
          </cell>
          <cell r="AA729">
            <v>0</v>
          </cell>
          <cell r="AB729">
            <v>-503.86999999999534</v>
          </cell>
          <cell r="AC729">
            <v>0</v>
          </cell>
          <cell r="AD729">
            <v>0</v>
          </cell>
          <cell r="AE729">
            <v>-5892.3899999987334</v>
          </cell>
          <cell r="AF729">
            <v>-211.20000000006985</v>
          </cell>
          <cell r="AG729">
            <v>-637.70999999996275</v>
          </cell>
          <cell r="AH729">
            <v>-327.18999999994412</v>
          </cell>
          <cell r="AI729">
            <v>-1091.6300000000047</v>
          </cell>
          <cell r="AJ729">
            <v>-1228.179999999993</v>
          </cell>
          <cell r="AK729">
            <v>-604.02000000001863</v>
          </cell>
          <cell r="AL729">
            <v>-281.9100000000326</v>
          </cell>
          <cell r="AM729">
            <v>-37.809999999939464</v>
          </cell>
          <cell r="AN729">
            <v>-825.44000000000233</v>
          </cell>
          <cell r="AO729">
            <v>-553.63000000000466</v>
          </cell>
          <cell r="AP729">
            <v>-40.439999999944121</v>
          </cell>
          <cell r="AQ729">
            <v>-53.230000000039581</v>
          </cell>
          <cell r="AR729">
            <v>-3640.7040000008419</v>
          </cell>
          <cell r="AS729">
            <v>-112.71999999997206</v>
          </cell>
          <cell r="AT729">
            <v>-318.34000000008382</v>
          </cell>
          <cell r="AU729">
            <v>-446.42999999993481</v>
          </cell>
          <cell r="AV729">
            <v>287.4660000000149</v>
          </cell>
          <cell r="AW729">
            <v>-1330.1600000000326</v>
          </cell>
          <cell r="AX729">
            <v>-325.05000000004657</v>
          </cell>
          <cell r="AY729">
            <v>0</v>
          </cell>
          <cell r="AZ729">
            <v>-275.68000000005122</v>
          </cell>
          <cell r="BA729">
            <v>-640.8300000000163</v>
          </cell>
          <cell r="BB729">
            <v>-192.44000000006054</v>
          </cell>
          <cell r="BC729">
            <v>-68.119999999995343</v>
          </cell>
          <cell r="BD729">
            <v>-218.40000000002328</v>
          </cell>
          <cell r="BE729">
            <v>-7013.1999999992549</v>
          </cell>
          <cell r="BF729">
            <v>-312.15999999997439</v>
          </cell>
          <cell r="BG729">
            <v>-963.01999999996042</v>
          </cell>
          <cell r="BH729">
            <v>-975.81999999994878</v>
          </cell>
          <cell r="BI729">
            <v>-205.20000000001164</v>
          </cell>
          <cell r="BJ729">
            <v>-1191.7800000000279</v>
          </cell>
          <cell r="BK729">
            <v>-903.05999999999767</v>
          </cell>
          <cell r="BL729">
            <v>-440.32000000000698</v>
          </cell>
          <cell r="BM729">
            <v>-542.05999999999767</v>
          </cell>
          <cell r="BN729">
            <v>-1075.0800000000163</v>
          </cell>
          <cell r="BO729">
            <v>-118.90000000002328</v>
          </cell>
          <cell r="BP729">
            <v>-144.34000000002561</v>
          </cell>
          <cell r="BQ729">
            <v>-141.46000000002095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-1240.7599999997765</v>
          </cell>
          <cell r="R730">
            <v>-58592.90000000596</v>
          </cell>
          <cell r="S730">
            <v>-1405.3000000007451</v>
          </cell>
          <cell r="T730">
            <v>-3944.2999999998137</v>
          </cell>
          <cell r="U730">
            <v>-7556.660000000149</v>
          </cell>
          <cell r="V730">
            <v>-6177.8799999998882</v>
          </cell>
          <cell r="W730">
            <v>-12237.769999999553</v>
          </cell>
          <cell r="X730">
            <v>-6126.9499999992549</v>
          </cell>
          <cell r="Y730">
            <v>-2397.4399999994785</v>
          </cell>
          <cell r="Z730">
            <v>-2663.2000000001863</v>
          </cell>
          <cell r="AA730">
            <v>-4326.0399999991059</v>
          </cell>
          <cell r="AB730">
            <v>-5755.9499999992549</v>
          </cell>
          <cell r="AC730">
            <v>-5192.8600000003353</v>
          </cell>
          <cell r="AD730">
            <v>-808.54999999981374</v>
          </cell>
          <cell r="AE730">
            <v>-72252.189999997616</v>
          </cell>
          <cell r="AF730">
            <v>-2844.160000000149</v>
          </cell>
          <cell r="AG730">
            <v>-3718.7399999997579</v>
          </cell>
          <cell r="AH730">
            <v>-5738.7600000007078</v>
          </cell>
          <cell r="AI730">
            <v>-4118.9400000004098</v>
          </cell>
          <cell r="AJ730">
            <v>-2930.1900000004098</v>
          </cell>
          <cell r="AK730">
            <v>-9513.9199999994598</v>
          </cell>
          <cell r="AL730">
            <v>-14201.879999999888</v>
          </cell>
          <cell r="AM730">
            <v>-9088.6899999994785</v>
          </cell>
          <cell r="AN730">
            <v>-7776.0499999998137</v>
          </cell>
          <cell r="AO730">
            <v>-5895.6000000005588</v>
          </cell>
          <cell r="AP730">
            <v>-4921.3599999998696</v>
          </cell>
          <cell r="AQ730">
            <v>-1503.8999999999069</v>
          </cell>
          <cell r="AR730">
            <v>-84920.199999988079</v>
          </cell>
          <cell r="AS730">
            <v>-3495.6599999996834</v>
          </cell>
          <cell r="AT730">
            <v>-7554.8899999996647</v>
          </cell>
          <cell r="AU730">
            <v>-3389.660000000149</v>
          </cell>
          <cell r="AV730">
            <v>-4013.7099999999627</v>
          </cell>
          <cell r="AW730">
            <v>-4793.9700000002049</v>
          </cell>
          <cell r="AX730">
            <v>-13022.380000000354</v>
          </cell>
          <cell r="AY730">
            <v>-13725.339999999851</v>
          </cell>
          <cell r="AZ730">
            <v>-14064.659999999218</v>
          </cell>
          <cell r="BA730">
            <v>-7034.4600000004284</v>
          </cell>
          <cell r="BB730">
            <v>-5879.0899999993853</v>
          </cell>
          <cell r="BC730">
            <v>-6737.140000000596</v>
          </cell>
          <cell r="BD730">
            <v>-1209.2400000006892</v>
          </cell>
          <cell r="BE730">
            <v>-79299.669999986887</v>
          </cell>
          <cell r="BF730">
            <v>-1604.1999999992549</v>
          </cell>
          <cell r="BG730">
            <v>-4041.1700000003912</v>
          </cell>
          <cell r="BH730">
            <v>-2139.9199999999255</v>
          </cell>
          <cell r="BI730">
            <v>-3822.1400000001304</v>
          </cell>
          <cell r="BJ730">
            <v>-1939.8500000000931</v>
          </cell>
          <cell r="BK730">
            <v>-8303.9999999995343</v>
          </cell>
          <cell r="BL730">
            <v>-20247.039999999106</v>
          </cell>
          <cell r="BM730">
            <v>-17218.240000000224</v>
          </cell>
          <cell r="BN730">
            <v>-7808.6499999999069</v>
          </cell>
          <cell r="BO730">
            <v>-6437.6999999997206</v>
          </cell>
          <cell r="BP730">
            <v>-3806.0400000005029</v>
          </cell>
          <cell r="BQ730">
            <v>-1930.7199999997392</v>
          </cell>
          <cell r="BR730">
            <v>-84593.030000001192</v>
          </cell>
          <cell r="BS730">
            <v>-3354.6000000000931</v>
          </cell>
          <cell r="BT730">
            <v>-1864.7999999998137</v>
          </cell>
          <cell r="BU730">
            <v>-823.38999999966472</v>
          </cell>
          <cell r="BV730">
            <v>-3731.0499999993481</v>
          </cell>
          <cell r="BW730">
            <v>-2790.6999999992549</v>
          </cell>
          <cell r="BX730">
            <v>-13868.220000000205</v>
          </cell>
          <cell r="BY730">
            <v>-23110.209999999963</v>
          </cell>
          <cell r="BZ730">
            <v>-23289.699999999255</v>
          </cell>
          <cell r="CA730">
            <v>-4807.6999999997206</v>
          </cell>
          <cell r="CB730">
            <v>-2721.7600000002421</v>
          </cell>
          <cell r="CC730">
            <v>-3215.9200000003912</v>
          </cell>
          <cell r="CD730">
            <v>-1014.9799999999814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-77.169999999925494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-77.169999999983702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-41.524000000208616</v>
          </cell>
          <cell r="AF731">
            <v>0</v>
          </cell>
          <cell r="AG731">
            <v>0</v>
          </cell>
          <cell r="AH731">
            <v>0</v>
          </cell>
          <cell r="AI731">
            <v>-1.3140000000130385</v>
          </cell>
          <cell r="AJ731">
            <v>0</v>
          </cell>
          <cell r="AK731">
            <v>-40.209999999962747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-112.35000000009313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-96.32999999995809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-16.019999999960419</v>
          </cell>
          <cell r="BC731">
            <v>0</v>
          </cell>
          <cell r="BD731">
            <v>0</v>
          </cell>
          <cell r="BE731">
            <v>-299.72000000067055</v>
          </cell>
          <cell r="BF731">
            <v>0</v>
          </cell>
          <cell r="BG731">
            <v>-19.150000000023283</v>
          </cell>
          <cell r="BH731">
            <v>33.019999999989523</v>
          </cell>
          <cell r="BI731">
            <v>-235.9100000000326</v>
          </cell>
          <cell r="BJ731">
            <v>65.049999999930151</v>
          </cell>
          <cell r="BK731">
            <v>0</v>
          </cell>
          <cell r="BL731">
            <v>0</v>
          </cell>
          <cell r="BM731">
            <v>0</v>
          </cell>
          <cell r="BN731">
            <v>-13.229999999981374</v>
          </cell>
          <cell r="BO731">
            <v>-100.61999999999534</v>
          </cell>
          <cell r="BP731">
            <v>-28.880000000062864</v>
          </cell>
          <cell r="BQ731">
            <v>0</v>
          </cell>
          <cell r="BR731">
            <v>-10015.753000001423</v>
          </cell>
          <cell r="BS731">
            <v>-1875.4399999999441</v>
          </cell>
          <cell r="BT731">
            <v>-137.59999999997672</v>
          </cell>
          <cell r="BU731">
            <v>-162.70000000001164</v>
          </cell>
          <cell r="BV731">
            <v>-969.83000000007451</v>
          </cell>
          <cell r="BW731">
            <v>-2053.5200000000186</v>
          </cell>
          <cell r="BX731">
            <v>-636.97999999998137</v>
          </cell>
          <cell r="BY731">
            <v>-581.40000000002328</v>
          </cell>
          <cell r="BZ731">
            <v>-762.47000000008848</v>
          </cell>
          <cell r="CA731">
            <v>-1884.1999999999534</v>
          </cell>
          <cell r="CB731">
            <v>4.7970000000204891</v>
          </cell>
          <cell r="CC731">
            <v>-410.23999999993248</v>
          </cell>
          <cell r="CD731">
            <v>-546.17000000004191</v>
          </cell>
          <cell r="CE731">
            <v>-8128.6799999987707</v>
          </cell>
          <cell r="CF731">
            <v>-564.54000000003725</v>
          </cell>
          <cell r="CG731">
            <v>-579.63000000000466</v>
          </cell>
          <cell r="CH731">
            <v>-397.6699999999837</v>
          </cell>
          <cell r="CI731">
            <v>-784.69000000000233</v>
          </cell>
          <cell r="CJ731">
            <v>-710.29999999998836</v>
          </cell>
          <cell r="CK731">
            <v>-1290.1399999998976</v>
          </cell>
          <cell r="CL731">
            <v>-685.36999999999534</v>
          </cell>
          <cell r="CM731">
            <v>-742.54999999993015</v>
          </cell>
          <cell r="CN731">
            <v>-1224.1499999999069</v>
          </cell>
          <cell r="CO731">
            <v>-283.29999999998836</v>
          </cell>
          <cell r="CP731">
            <v>-44.159999999974389</v>
          </cell>
          <cell r="CQ731">
            <v>-822.18000000005122</v>
          </cell>
          <cell r="CR731">
            <v>-9812.0389999998733</v>
          </cell>
          <cell r="CS731">
            <v>-881.13000000000466</v>
          </cell>
          <cell r="CT731">
            <v>-595.11999999999534</v>
          </cell>
          <cell r="CU731">
            <v>-153.84600000001956</v>
          </cell>
          <cell r="CV731">
            <v>-599.45999999996275</v>
          </cell>
          <cell r="CW731">
            <v>-2461.5499999999302</v>
          </cell>
          <cell r="CX731">
            <v>-1254.1800000000512</v>
          </cell>
          <cell r="CY731">
            <v>-18</v>
          </cell>
          <cell r="CZ731">
            <v>-685.36999999999534</v>
          </cell>
          <cell r="DA731">
            <v>-844.32999999995809</v>
          </cell>
          <cell r="DB731">
            <v>-443.45299999997951</v>
          </cell>
          <cell r="DC731">
            <v>-887.74999999988358</v>
          </cell>
          <cell r="DD731">
            <v>-987.84999999997672</v>
          </cell>
          <cell r="DE731">
            <v>-4731.3629999989644</v>
          </cell>
          <cell r="DF731">
            <v>-1729.1499999999069</v>
          </cell>
          <cell r="DG731">
            <v>894.52000000001863</v>
          </cell>
          <cell r="DH731">
            <v>505.88900000002468</v>
          </cell>
          <cell r="DI731">
            <v>-49.660000000032596</v>
          </cell>
          <cell r="DJ731">
            <v>-1838.289999999979</v>
          </cell>
          <cell r="DK731">
            <v>-717.15000000002328</v>
          </cell>
          <cell r="DL731">
            <v>-799.21999999997206</v>
          </cell>
          <cell r="DM731">
            <v>-302.06999999994878</v>
          </cell>
          <cell r="DN731">
            <v>-581.18999999994412</v>
          </cell>
          <cell r="DO731">
            <v>34.918000000005122</v>
          </cell>
          <cell r="DP731">
            <v>-172.76000000006752</v>
          </cell>
          <cell r="DQ731">
            <v>22.799999999930151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-21670.5</v>
          </cell>
          <cell r="R732">
            <v>-372843.60000000894</v>
          </cell>
          <cell r="S732">
            <v>-30889.099999999627</v>
          </cell>
          <cell r="T732">
            <v>-30399.400000000373</v>
          </cell>
          <cell r="U732">
            <v>-27390.199999999255</v>
          </cell>
          <cell r="V732">
            <v>-27008.600000000559</v>
          </cell>
          <cell r="W732">
            <v>-31950.599999999627</v>
          </cell>
          <cell r="X732">
            <v>-65252.10000000149</v>
          </cell>
          <cell r="Y732">
            <v>-21091.799999999814</v>
          </cell>
          <cell r="Z732">
            <v>-16811.799999999814</v>
          </cell>
          <cell r="AA732">
            <v>-42406.299999999814</v>
          </cell>
          <cell r="AB732">
            <v>-33167.299999999814</v>
          </cell>
          <cell r="AC732">
            <v>-28493.200000000186</v>
          </cell>
          <cell r="AD732">
            <v>-17983.200000000186</v>
          </cell>
          <cell r="AE732">
            <v>-194070.11000000685</v>
          </cell>
          <cell r="AF732">
            <v>-8564.6999999992549</v>
          </cell>
          <cell r="AG732">
            <v>-9038.1000000005588</v>
          </cell>
          <cell r="AH732">
            <v>-9029.2099999999627</v>
          </cell>
          <cell r="AI732">
            <v>-4566.8000000002794</v>
          </cell>
          <cell r="AJ732">
            <v>-10528.600000000093</v>
          </cell>
          <cell r="AK732">
            <v>-21036.800000000745</v>
          </cell>
          <cell r="AL732">
            <v>-37157.400000000373</v>
          </cell>
          <cell r="AM732">
            <v>-33473.900000000373</v>
          </cell>
          <cell r="AN732">
            <v>-23176</v>
          </cell>
          <cell r="AO732">
            <v>-18062.799999999814</v>
          </cell>
          <cell r="AP732">
            <v>-14078</v>
          </cell>
          <cell r="AQ732">
            <v>-5357.7999999988824</v>
          </cell>
          <cell r="AR732">
            <v>-202926.74000001699</v>
          </cell>
          <cell r="AS732">
            <v>-7278.1999999992549</v>
          </cell>
          <cell r="AT732">
            <v>-7862.5999999996275</v>
          </cell>
          <cell r="AU732">
            <v>-12823.44000000041</v>
          </cell>
          <cell r="AV732">
            <v>-13199.899999999907</v>
          </cell>
          <cell r="AW732">
            <v>-15722.500000000931</v>
          </cell>
          <cell r="AX732">
            <v>-30892.5</v>
          </cell>
          <cell r="AY732">
            <v>-24268.799999999814</v>
          </cell>
          <cell r="AZ732">
            <v>-34387.700000001118</v>
          </cell>
          <cell r="BA732">
            <v>-25646.199999999255</v>
          </cell>
          <cell r="BB732">
            <v>-14140.700000000186</v>
          </cell>
          <cell r="BC732">
            <v>-8724.2999999998137</v>
          </cell>
          <cell r="BD732">
            <v>-7979.9000000013039</v>
          </cell>
          <cell r="BE732">
            <v>-217810.49999999255</v>
          </cell>
          <cell r="BF732">
            <v>-7289.7000000001863</v>
          </cell>
          <cell r="BG732">
            <v>-6828.7000000001863</v>
          </cell>
          <cell r="BH732">
            <v>-9832.3999999999069</v>
          </cell>
          <cell r="BI732">
            <v>-17430.299999999814</v>
          </cell>
          <cell r="BJ732">
            <v>-14090.200000001118</v>
          </cell>
          <cell r="BK732">
            <v>-34090.700000000186</v>
          </cell>
          <cell r="BL732">
            <v>-28367.39999999851</v>
          </cell>
          <cell r="BM732">
            <v>-37931.699999999255</v>
          </cell>
          <cell r="BN732">
            <v>-26620.199999999255</v>
          </cell>
          <cell r="BO732">
            <v>-20001.400000000373</v>
          </cell>
          <cell r="BP732">
            <v>-8640.7999999998137</v>
          </cell>
          <cell r="BQ732">
            <v>-6687</v>
          </cell>
          <cell r="BR732">
            <v>-229812.21000002325</v>
          </cell>
          <cell r="BS732">
            <v>-10209.700000000186</v>
          </cell>
          <cell r="BT732">
            <v>-11928.700000001118</v>
          </cell>
          <cell r="BU732">
            <v>-11662.450000000186</v>
          </cell>
          <cell r="BV732">
            <v>-18413.100000000093</v>
          </cell>
          <cell r="BW732">
            <v>-24063.699999999255</v>
          </cell>
          <cell r="BX732">
            <v>-34733.600000000559</v>
          </cell>
          <cell r="BY732">
            <v>-21195.299999999814</v>
          </cell>
          <cell r="BZ732">
            <v>-30598.299999999814</v>
          </cell>
          <cell r="CA732">
            <v>-25027.400000000373</v>
          </cell>
          <cell r="CB732">
            <v>-25325.699999999255</v>
          </cell>
          <cell r="CC732">
            <v>-11783.459999999963</v>
          </cell>
          <cell r="CD732">
            <v>-4870.8000000007451</v>
          </cell>
          <cell r="CE732">
            <v>-219864.53999999166</v>
          </cell>
          <cell r="CF732">
            <v>-8113.1000000014901</v>
          </cell>
          <cell r="CG732">
            <v>-9868</v>
          </cell>
          <cell r="CH732">
            <v>-9912.839999999851</v>
          </cell>
          <cell r="CI732">
            <v>-15125.700000000186</v>
          </cell>
          <cell r="CJ732">
            <v>-34665.000000000931</v>
          </cell>
          <cell r="CK732">
            <v>-31432.299999998882</v>
          </cell>
          <cell r="CL732">
            <v>-23980.599999999627</v>
          </cell>
          <cell r="CM732">
            <v>-20044.299999999814</v>
          </cell>
          <cell r="CN732">
            <v>-32168.699999999255</v>
          </cell>
          <cell r="CO732">
            <v>-13641.799999998882</v>
          </cell>
          <cell r="CP732">
            <v>-12613</v>
          </cell>
          <cell r="CQ732">
            <v>-8299.2000000001863</v>
          </cell>
          <cell r="CR732">
            <v>-239489.20999999344</v>
          </cell>
          <cell r="CS732">
            <v>-9677.3999999994412</v>
          </cell>
          <cell r="CT732">
            <v>-14678.999999999069</v>
          </cell>
          <cell r="CU732">
            <v>-14038.509999999776</v>
          </cell>
          <cell r="CV732">
            <v>-21222</v>
          </cell>
          <cell r="CW732">
            <v>-33301</v>
          </cell>
          <cell r="CX732">
            <v>-35452.199999999255</v>
          </cell>
          <cell r="CY732">
            <v>-23299.100000000559</v>
          </cell>
          <cell r="CZ732">
            <v>-24142.400000000373</v>
          </cell>
          <cell r="DA732">
            <v>-24878.299999999814</v>
          </cell>
          <cell r="DB732">
            <v>-19940.199999999255</v>
          </cell>
          <cell r="DC732">
            <v>-12494.700000000186</v>
          </cell>
          <cell r="DD732">
            <v>-6364.4000000003725</v>
          </cell>
          <cell r="DE732">
            <v>-205382.1400000006</v>
          </cell>
          <cell r="DF732">
            <v>-5977.1999999992549</v>
          </cell>
          <cell r="DG732">
            <v>-8364.9000000003725</v>
          </cell>
          <cell r="DH732">
            <v>-9650.140000000596</v>
          </cell>
          <cell r="DI732">
            <v>-9036.1000000000931</v>
          </cell>
          <cell r="DJ732">
            <v>-10824.700000000186</v>
          </cell>
          <cell r="DK732">
            <v>-36020.900000000373</v>
          </cell>
          <cell r="DL732">
            <v>-28434.700000000186</v>
          </cell>
          <cell r="DM732">
            <v>-25705.400000000373</v>
          </cell>
          <cell r="DN732">
            <v>-30614.599999999627</v>
          </cell>
          <cell r="DO732">
            <v>-18863.800000000745</v>
          </cell>
          <cell r="DP732">
            <v>-15538.199999999255</v>
          </cell>
          <cell r="DQ732">
            <v>-6351.4999999990687</v>
          </cell>
          <cell r="DR732">
            <v>-185159.3599999994</v>
          </cell>
          <cell r="DS732">
            <v>-4897.5999999996275</v>
          </cell>
          <cell r="DT732">
            <v>-10580.300000000745</v>
          </cell>
          <cell r="DU732">
            <v>-11494.159999999218</v>
          </cell>
          <cell r="DV732">
            <v>-13200.600000000559</v>
          </cell>
          <cell r="DW732">
            <v>-4526.4000000003725</v>
          </cell>
          <cell r="DX732">
            <v>-34188.200000000186</v>
          </cell>
          <cell r="DY732">
            <v>-17025.700000000186</v>
          </cell>
          <cell r="DZ732">
            <v>-23700.399999999441</v>
          </cell>
          <cell r="EA732">
            <v>-34986.799999999814</v>
          </cell>
          <cell r="EB732">
            <v>-14050.999999999069</v>
          </cell>
          <cell r="EC732">
            <v>-11652.900000000373</v>
          </cell>
          <cell r="ED732">
            <v>-4855.3000000007451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-10786.799999999814</v>
          </cell>
          <cell r="R733">
            <v>-257579.39999999851</v>
          </cell>
          <cell r="S733">
            <v>-14936</v>
          </cell>
          <cell r="T733">
            <v>-29459.900000000373</v>
          </cell>
          <cell r="U733">
            <v>-42281</v>
          </cell>
          <cell r="V733">
            <v>-26294</v>
          </cell>
          <cell r="W733">
            <v>-27422.800000000279</v>
          </cell>
          <cell r="X733">
            <v>-35303.299999999814</v>
          </cell>
          <cell r="Y733">
            <v>-8827.7000000001863</v>
          </cell>
          <cell r="Z733">
            <v>-9553.4000000003725</v>
          </cell>
          <cell r="AA733">
            <v>-15805.5</v>
          </cell>
          <cell r="AB733">
            <v>-14166.599999999627</v>
          </cell>
          <cell r="AC733">
            <v>-19757.200000000186</v>
          </cell>
          <cell r="AD733">
            <v>-13772</v>
          </cell>
          <cell r="AE733">
            <v>-161681.29999998957</v>
          </cell>
          <cell r="AF733">
            <v>-4365.1000000005588</v>
          </cell>
          <cell r="AG733">
            <v>-7200.2999999998137</v>
          </cell>
          <cell r="AH733">
            <v>-14239.700000000186</v>
          </cell>
          <cell r="AI733">
            <v>-10046</v>
          </cell>
          <cell r="AJ733">
            <v>-14338.399999999907</v>
          </cell>
          <cell r="AK733">
            <v>-25204.5</v>
          </cell>
          <cell r="AL733">
            <v>-19899.299999999814</v>
          </cell>
          <cell r="AM733">
            <v>-17298.200000000186</v>
          </cell>
          <cell r="AN733">
            <v>-17850.299999999814</v>
          </cell>
          <cell r="AO733">
            <v>-16469.099999999627</v>
          </cell>
          <cell r="AP733">
            <v>-7787.7000000001863</v>
          </cell>
          <cell r="AQ733">
            <v>-6982.7000000011176</v>
          </cell>
          <cell r="AR733">
            <v>-164997.89999999851</v>
          </cell>
          <cell r="AS733">
            <v>-4059.2999999998137</v>
          </cell>
          <cell r="AT733">
            <v>-4944.6000000000931</v>
          </cell>
          <cell r="AU733">
            <v>-11448.700000000186</v>
          </cell>
          <cell r="AV733">
            <v>-6246.5</v>
          </cell>
          <cell r="AW733">
            <v>-18091.800000000279</v>
          </cell>
          <cell r="AX733">
            <v>-29014</v>
          </cell>
          <cell r="AY733">
            <v>-19244.700000000186</v>
          </cell>
          <cell r="AZ733">
            <v>-16559.5</v>
          </cell>
          <cell r="BA733">
            <v>-20581.499999999534</v>
          </cell>
          <cell r="BB733">
            <v>-16612.800000000745</v>
          </cell>
          <cell r="BC733">
            <v>-13144</v>
          </cell>
          <cell r="BD733">
            <v>-5050.5</v>
          </cell>
          <cell r="BE733">
            <v>-179905.80000000447</v>
          </cell>
          <cell r="BF733">
            <v>-6083.3999999994412</v>
          </cell>
          <cell r="BG733">
            <v>-7519.5999999996275</v>
          </cell>
          <cell r="BH733">
            <v>-15143.799999999814</v>
          </cell>
          <cell r="BI733">
            <v>-14802.199999999721</v>
          </cell>
          <cell r="BJ733">
            <v>-13285.400000000373</v>
          </cell>
          <cell r="BK733">
            <v>-29002.400000000373</v>
          </cell>
          <cell r="BL733">
            <v>-22664.400000000373</v>
          </cell>
          <cell r="BM733">
            <v>-18067.799999999814</v>
          </cell>
          <cell r="BN733">
            <v>-25682.5</v>
          </cell>
          <cell r="BO733">
            <v>-11152.800000000279</v>
          </cell>
          <cell r="BP733">
            <v>-11547.399999999441</v>
          </cell>
          <cell r="BQ733">
            <v>-4954.1000000005588</v>
          </cell>
          <cell r="BR733">
            <v>-179973.39999999851</v>
          </cell>
          <cell r="BS733">
            <v>-8323.9000000003725</v>
          </cell>
          <cell r="BT733">
            <v>-7114.3999999999069</v>
          </cell>
          <cell r="BU733">
            <v>-17841.899999999441</v>
          </cell>
          <cell r="BV733">
            <v>-13914.600000000559</v>
          </cell>
          <cell r="BW733">
            <v>-23070.299999999814</v>
          </cell>
          <cell r="BX733">
            <v>-25635.599999999627</v>
          </cell>
          <cell r="BY733">
            <v>-17075</v>
          </cell>
          <cell r="BZ733">
            <v>-14844.700000000186</v>
          </cell>
          <cell r="CA733">
            <v>-24645.799999999814</v>
          </cell>
          <cell r="CB733">
            <v>-13820</v>
          </cell>
          <cell r="CC733">
            <v>-9193.5999999996275</v>
          </cell>
          <cell r="CD733">
            <v>-4493.5999999996275</v>
          </cell>
          <cell r="CE733">
            <v>-192164.49999999255</v>
          </cell>
          <cell r="CF733">
            <v>-14734.700000000186</v>
          </cell>
          <cell r="CG733">
            <v>-9356.9000000003725</v>
          </cell>
          <cell r="CH733">
            <v>-14661.400000000373</v>
          </cell>
          <cell r="CI733">
            <v>-12742.600000000559</v>
          </cell>
          <cell r="CJ733">
            <v>-36403.599999999627</v>
          </cell>
          <cell r="CK733">
            <v>-27371.799999999814</v>
          </cell>
          <cell r="CL733">
            <v>-14768.099999999627</v>
          </cell>
          <cell r="CM733">
            <v>-13749.5</v>
          </cell>
          <cell r="CN733">
            <v>-21875.399999999907</v>
          </cell>
          <cell r="CO733">
            <v>-10407.599999999627</v>
          </cell>
          <cell r="CP733">
            <v>-11457.900000000373</v>
          </cell>
          <cell r="CQ733">
            <v>-4635</v>
          </cell>
          <cell r="CR733">
            <v>-182894.49999999255</v>
          </cell>
          <cell r="CS733">
            <v>-12440.200000000186</v>
          </cell>
          <cell r="CT733">
            <v>-9043.0999999996275</v>
          </cell>
          <cell r="CU733">
            <v>-11433</v>
          </cell>
          <cell r="CV733">
            <v>-8784</v>
          </cell>
          <cell r="CW733">
            <v>-37641.100000000559</v>
          </cell>
          <cell r="CX733">
            <v>-35654.799999999814</v>
          </cell>
          <cell r="CY733">
            <v>-11851.099999999627</v>
          </cell>
          <cell r="CZ733">
            <v>-14520.5</v>
          </cell>
          <cell r="DA733">
            <v>-16510.5</v>
          </cell>
          <cell r="DB733">
            <v>-7942.2000000001863</v>
          </cell>
          <cell r="DC733">
            <v>-9158.7999999998137</v>
          </cell>
          <cell r="DD733">
            <v>-7915.2000000001863</v>
          </cell>
          <cell r="DE733">
            <v>-152213.79999999702</v>
          </cell>
          <cell r="DF733">
            <v>-4754.2000000001863</v>
          </cell>
          <cell r="DG733">
            <v>-8194.7999999998137</v>
          </cell>
          <cell r="DH733">
            <v>-8545.5</v>
          </cell>
          <cell r="DI733">
            <v>-3200.2999999998137</v>
          </cell>
          <cell r="DJ733">
            <v>-7416.1999999997206</v>
          </cell>
          <cell r="DK733">
            <v>-18585.400000000373</v>
          </cell>
          <cell r="DL733">
            <v>-41501.5</v>
          </cell>
          <cell r="DM733">
            <v>-21852.400000000373</v>
          </cell>
          <cell r="DN733">
            <v>-11315.100000000093</v>
          </cell>
          <cell r="DO733">
            <v>-14692.899999999907</v>
          </cell>
          <cell r="DP733">
            <v>-9765.3000000002794</v>
          </cell>
          <cell r="DQ733">
            <v>-2390.2000000001863</v>
          </cell>
          <cell r="DR733">
            <v>-135705.60000000894</v>
          </cell>
          <cell r="DS733">
            <v>242.89999999990687</v>
          </cell>
          <cell r="DT733">
            <v>-3722.2000000001863</v>
          </cell>
          <cell r="DU733">
            <v>-6376.0999999996275</v>
          </cell>
          <cell r="DV733">
            <v>-1623</v>
          </cell>
          <cell r="DW733">
            <v>-4868.3999999999069</v>
          </cell>
          <cell r="DX733">
            <v>-23520.600000000093</v>
          </cell>
          <cell r="DY733">
            <v>-33761.5</v>
          </cell>
          <cell r="DZ733">
            <v>-24708</v>
          </cell>
          <cell r="EA733">
            <v>-10387.5</v>
          </cell>
          <cell r="EB733">
            <v>-14524.199999999721</v>
          </cell>
          <cell r="EC733">
            <v>-9057.0999999996275</v>
          </cell>
          <cell r="ED733">
            <v>-3399.9000000003725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-2161.9899999997579</v>
          </cell>
          <cell r="R734">
            <v>-159605.23000000417</v>
          </cell>
          <cell r="S734">
            <v>-4388.3000000002794</v>
          </cell>
          <cell r="T734">
            <v>-4456.4400000004098</v>
          </cell>
          <cell r="U734">
            <v>-3422.1000000000931</v>
          </cell>
          <cell r="V734">
            <v>-2946.5600000000559</v>
          </cell>
          <cell r="W734">
            <v>-2540.7200000006706</v>
          </cell>
          <cell r="X734">
            <v>-16966.600000000093</v>
          </cell>
          <cell r="Y734">
            <v>-44818.200000000186</v>
          </cell>
          <cell r="Z734">
            <v>-42635.399999999441</v>
          </cell>
          <cell r="AA734">
            <v>-19112.040000000503</v>
          </cell>
          <cell r="AB734">
            <v>-12946.489999999758</v>
          </cell>
          <cell r="AC734">
            <v>-2296.8800000003539</v>
          </cell>
          <cell r="AD734">
            <v>-3075.5</v>
          </cell>
          <cell r="AE734">
            <v>-31148.280000012368</v>
          </cell>
          <cell r="AF734">
            <v>-234.66000000014901</v>
          </cell>
          <cell r="AG734">
            <v>661.39000000013039</v>
          </cell>
          <cell r="AH734">
            <v>107.96999999997206</v>
          </cell>
          <cell r="AI734">
            <v>455.75</v>
          </cell>
          <cell r="AJ734">
            <v>24.029999999795109</v>
          </cell>
          <cell r="AK734">
            <v>-4703.6400000001304</v>
          </cell>
          <cell r="AL734">
            <v>-15007</v>
          </cell>
          <cell r="AM734">
            <v>-6603.839999999851</v>
          </cell>
          <cell r="AN734">
            <v>-4871.5099999997765</v>
          </cell>
          <cell r="AO734">
            <v>-2925.1999999999534</v>
          </cell>
          <cell r="AP734">
            <v>731.54000000003725</v>
          </cell>
          <cell r="AQ734">
            <v>1216.8899999996647</v>
          </cell>
          <cell r="AR734">
            <v>-34009.85000000149</v>
          </cell>
          <cell r="AS734">
            <v>434.45999999996275</v>
          </cell>
          <cell r="AT734">
            <v>-495.65000000037253</v>
          </cell>
          <cell r="AU734">
            <v>466.19999999995343</v>
          </cell>
          <cell r="AV734">
            <v>-256.95999999996275</v>
          </cell>
          <cell r="AW734">
            <v>-577.10000000009313</v>
          </cell>
          <cell r="AX734">
            <v>-2407.3899999996647</v>
          </cell>
          <cell r="AY734">
            <v>-12929.899999999907</v>
          </cell>
          <cell r="AZ734">
            <v>-11898.260000000242</v>
          </cell>
          <cell r="BA734">
            <v>-4874.5799999998417</v>
          </cell>
          <cell r="BB734">
            <v>-1379.4200000001583</v>
          </cell>
          <cell r="BC734">
            <v>-958.70000000018626</v>
          </cell>
          <cell r="BD734">
            <v>867.45000000018626</v>
          </cell>
          <cell r="BE734">
            <v>-39499.179999999702</v>
          </cell>
          <cell r="BF734">
            <v>-834.3000000002794</v>
          </cell>
          <cell r="BG734">
            <v>-246.02000000048429</v>
          </cell>
          <cell r="BH734">
            <v>-378.95999999996275</v>
          </cell>
          <cell r="BI734">
            <v>-884.56000000005588</v>
          </cell>
          <cell r="BJ734">
            <v>-798.43999999994412</v>
          </cell>
          <cell r="BK734">
            <v>-2679.75</v>
          </cell>
          <cell r="BL734">
            <v>-13811</v>
          </cell>
          <cell r="BM734">
            <v>-10873.049999999814</v>
          </cell>
          <cell r="BN734">
            <v>-3993.0500000002794</v>
          </cell>
          <cell r="BO734">
            <v>-4017.3600000001024</v>
          </cell>
          <cell r="BP734">
            <v>-702.92999999970198</v>
          </cell>
          <cell r="BQ734">
            <v>-279.76000000024214</v>
          </cell>
          <cell r="BR734">
            <v>-53589.399999994785</v>
          </cell>
          <cell r="BS734">
            <v>58.050000000279397</v>
          </cell>
          <cell r="BT734">
            <v>-1410.4000000003725</v>
          </cell>
          <cell r="BU734">
            <v>98.810000000521541</v>
          </cell>
          <cell r="BV734">
            <v>-2580.7199999997392</v>
          </cell>
          <cell r="BW734">
            <v>-1999.2200000002049</v>
          </cell>
          <cell r="BX734">
            <v>-6540.1499999999069</v>
          </cell>
          <cell r="BY734">
            <v>-18630.800000000745</v>
          </cell>
          <cell r="BZ734">
            <v>-10415.460000000428</v>
          </cell>
          <cell r="CA734">
            <v>-4522.8999999999069</v>
          </cell>
          <cell r="CB734">
            <v>-3997.5600000000559</v>
          </cell>
          <cell r="CC734">
            <v>-1401.3499999996275</v>
          </cell>
          <cell r="CD734">
            <v>-2247.6999999992549</v>
          </cell>
          <cell r="CE734">
            <v>-132707.98000000417</v>
          </cell>
          <cell r="CF734">
            <v>-5305.3499999996275</v>
          </cell>
          <cell r="CG734">
            <v>-4910.5000000004657</v>
          </cell>
          <cell r="CH734">
            <v>-2985.6299999994226</v>
          </cell>
          <cell r="CI734">
            <v>-2736.0200000000186</v>
          </cell>
          <cell r="CJ734">
            <v>150.43999999994412</v>
          </cell>
          <cell r="CK734">
            <v>-16510.05999999959</v>
          </cell>
          <cell r="CL734">
            <v>-38651.100000000559</v>
          </cell>
          <cell r="CM734">
            <v>-34519.099999999627</v>
          </cell>
          <cell r="CN734">
            <v>-8205.9699999997392</v>
          </cell>
          <cell r="CO734">
            <v>-11668.39000000013</v>
          </cell>
          <cell r="CP734">
            <v>-4687.3999999999069</v>
          </cell>
          <cell r="CQ734">
            <v>-2678.8999999999069</v>
          </cell>
          <cell r="CR734">
            <v>-84075.359999995679</v>
          </cell>
          <cell r="CS734">
            <v>-4574.7999999998137</v>
          </cell>
          <cell r="CT734">
            <v>-2972.2000000001863</v>
          </cell>
          <cell r="CU734">
            <v>-2016.0499999998137</v>
          </cell>
          <cell r="CV734">
            <v>-568.39999999990687</v>
          </cell>
          <cell r="CW734">
            <v>-972.54000000003725</v>
          </cell>
          <cell r="CX734">
            <v>-9667.3599999998696</v>
          </cell>
          <cell r="CY734">
            <v>-27930.399999999441</v>
          </cell>
          <cell r="CZ734">
            <v>-23645.700000000186</v>
          </cell>
          <cell r="DA734">
            <v>-6031.6499999999069</v>
          </cell>
          <cell r="DB734">
            <v>-3197.660000000149</v>
          </cell>
          <cell r="DC734">
            <v>-708.79999999981374</v>
          </cell>
          <cell r="DD734">
            <v>-1789.7999999998137</v>
          </cell>
          <cell r="DE734">
            <v>-50293.839999996126</v>
          </cell>
          <cell r="DF734">
            <v>-3433.2999999998137</v>
          </cell>
          <cell r="DG734">
            <v>-1069.7399999997579</v>
          </cell>
          <cell r="DH734">
            <v>859.98999999999069</v>
          </cell>
          <cell r="DI734">
            <v>-1562.5999999998603</v>
          </cell>
          <cell r="DJ734">
            <v>-348.38999999989755</v>
          </cell>
          <cell r="DK734">
            <v>-4066.6000000000931</v>
          </cell>
          <cell r="DL734">
            <v>-18402.300000000279</v>
          </cell>
          <cell r="DM734">
            <v>-15938.5</v>
          </cell>
          <cell r="DN734">
            <v>-3332.2099999997299</v>
          </cell>
          <cell r="DO734">
            <v>-1412.9399999997113</v>
          </cell>
          <cell r="DP734">
            <v>1347.8499999996275</v>
          </cell>
          <cell r="DQ734">
            <v>-2935.1000000000931</v>
          </cell>
          <cell r="DR734">
            <v>-46642.830000001937</v>
          </cell>
          <cell r="DS734">
            <v>-1656.1399999996647</v>
          </cell>
          <cell r="DT734">
            <v>-704.24000000022352</v>
          </cell>
          <cell r="DU734">
            <v>233.00000000023283</v>
          </cell>
          <cell r="DV734">
            <v>-574.10000000009313</v>
          </cell>
          <cell r="DW734">
            <v>-1480.3299999998417</v>
          </cell>
          <cell r="DX734">
            <v>-6089.3000000000466</v>
          </cell>
          <cell r="DY734">
            <v>-15410.200000000186</v>
          </cell>
          <cell r="DZ734">
            <v>-15978.600000000093</v>
          </cell>
          <cell r="EA734">
            <v>-2860.7800000000279</v>
          </cell>
          <cell r="EB734">
            <v>-2435.25</v>
          </cell>
          <cell r="EC734">
            <v>1506.4499999997206</v>
          </cell>
          <cell r="ED734">
            <v>-1193.339999999851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-7826.3400000000838</v>
          </cell>
          <cell r="R735">
            <v>-145151.48999999836</v>
          </cell>
          <cell r="S735">
            <v>-4207</v>
          </cell>
          <cell r="T735">
            <v>-6072.7000000001863</v>
          </cell>
          <cell r="U735">
            <v>-3213.8500000000931</v>
          </cell>
          <cell r="V735">
            <v>-2468.4100000000326</v>
          </cell>
          <cell r="W735">
            <v>-4494.6099999998696</v>
          </cell>
          <cell r="X735">
            <v>-17372.349999999977</v>
          </cell>
          <cell r="Y735">
            <v>-34737.699999999953</v>
          </cell>
          <cell r="Z735">
            <v>-34468.5</v>
          </cell>
          <cell r="AA735">
            <v>-19952.760000000242</v>
          </cell>
          <cell r="AB735">
            <v>-8126.2399999999907</v>
          </cell>
          <cell r="AC735">
            <v>-4061.0700000000652</v>
          </cell>
          <cell r="AD735">
            <v>-5976.2999999998137</v>
          </cell>
          <cell r="AE735">
            <v>-41620.160000000149</v>
          </cell>
          <cell r="AF735">
            <v>-901.94999999995343</v>
          </cell>
          <cell r="AG735">
            <v>-1169.2700000000186</v>
          </cell>
          <cell r="AH735">
            <v>40.119999999995343</v>
          </cell>
          <cell r="AI735">
            <v>-768.61999999999534</v>
          </cell>
          <cell r="AJ735">
            <v>-1061.5400000000373</v>
          </cell>
          <cell r="AK735">
            <v>-4656.2799999999115</v>
          </cell>
          <cell r="AL735">
            <v>-10455.699999999953</v>
          </cell>
          <cell r="AM735">
            <v>-9574.5400000000373</v>
          </cell>
          <cell r="AN735">
            <v>-8721.2099999999627</v>
          </cell>
          <cell r="AO735">
            <v>-3032.839999999851</v>
          </cell>
          <cell r="AP735">
            <v>404.88999999989755</v>
          </cell>
          <cell r="AQ735">
            <v>-1723.2200000002049</v>
          </cell>
          <cell r="AR735">
            <v>-41037.139999998733</v>
          </cell>
          <cell r="AS735">
            <v>-621.18999999994412</v>
          </cell>
          <cell r="AT735">
            <v>-901.6500000001397</v>
          </cell>
          <cell r="AU735">
            <v>-345.14000000001397</v>
          </cell>
          <cell r="AV735">
            <v>-594.90000000002328</v>
          </cell>
          <cell r="AW735">
            <v>-3158.0399999999208</v>
          </cell>
          <cell r="AX735">
            <v>-4653.4499999999534</v>
          </cell>
          <cell r="AY735">
            <v>-14160.560000000056</v>
          </cell>
          <cell r="AZ735">
            <v>-10737.279999999795</v>
          </cell>
          <cell r="BA735">
            <v>-3883.6599999997998</v>
          </cell>
          <cell r="BB735">
            <v>-1443.5200000000186</v>
          </cell>
          <cell r="BC735">
            <v>1164.8100000000559</v>
          </cell>
          <cell r="BD735">
            <v>-1702.5600000000559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-5471.8999999985099</v>
          </cell>
          <cell r="S736">
            <v>0</v>
          </cell>
          <cell r="T736">
            <v>-596.5</v>
          </cell>
          <cell r="U736">
            <v>-206.69999999995343</v>
          </cell>
          <cell r="V736">
            <v>-1621.5999999998603</v>
          </cell>
          <cell r="W736">
            <v>-1623</v>
          </cell>
          <cell r="X736">
            <v>-715.5</v>
          </cell>
          <cell r="Y736">
            <v>0</v>
          </cell>
          <cell r="Z736">
            <v>0</v>
          </cell>
          <cell r="AA736">
            <v>0</v>
          </cell>
          <cell r="AB736">
            <v>-429.5</v>
          </cell>
          <cell r="AC736">
            <v>-279.0999999998603</v>
          </cell>
          <cell r="AD736">
            <v>0</v>
          </cell>
          <cell r="AE736">
            <v>-40734.800000008196</v>
          </cell>
          <cell r="AF736">
            <v>-3941.8999999999069</v>
          </cell>
          <cell r="AG736">
            <v>-3618.5</v>
          </cell>
          <cell r="AH736">
            <v>-1150.5</v>
          </cell>
          <cell r="AI736">
            <v>-1892</v>
          </cell>
          <cell r="AJ736">
            <v>-13873.59999999986</v>
          </cell>
          <cell r="AK736">
            <v>-3930.5</v>
          </cell>
          <cell r="AL736">
            <v>-2031.2999999998137</v>
          </cell>
          <cell r="AM736">
            <v>-1620.5999999996275</v>
          </cell>
          <cell r="AN736">
            <v>-3876.5</v>
          </cell>
          <cell r="AO736">
            <v>-1810.8999999999069</v>
          </cell>
          <cell r="AP736">
            <v>-2269.1000000000931</v>
          </cell>
          <cell r="AQ736">
            <v>-719.4000000001397</v>
          </cell>
          <cell r="AR736">
            <v>-39095.699999991804</v>
          </cell>
          <cell r="AS736">
            <v>-6931.8999999999069</v>
          </cell>
          <cell r="AT736">
            <v>-4049.3000000000466</v>
          </cell>
          <cell r="AU736">
            <v>-483.79999999981374</v>
          </cell>
          <cell r="AV736">
            <v>-4399</v>
          </cell>
          <cell r="AW736">
            <v>-7844.8999999999069</v>
          </cell>
          <cell r="AX736">
            <v>-8816.0999999998603</v>
          </cell>
          <cell r="AY736">
            <v>-137.20000000018626</v>
          </cell>
          <cell r="AZ736">
            <v>-669.79999999981374</v>
          </cell>
          <cell r="BA736">
            <v>-3005.9000000001397</v>
          </cell>
          <cell r="BB736">
            <v>-879.29999999981374</v>
          </cell>
          <cell r="BC736">
            <v>-1455.3999999999069</v>
          </cell>
          <cell r="BD736">
            <v>-423.0999999998603</v>
          </cell>
          <cell r="BE736">
            <v>-31746.60000000149</v>
          </cell>
          <cell r="BF736">
            <v>-3569.3000000000466</v>
          </cell>
          <cell r="BG736">
            <v>-2603.8000000000466</v>
          </cell>
          <cell r="BH736">
            <v>-609.19999999995343</v>
          </cell>
          <cell r="BI736">
            <v>-1667</v>
          </cell>
          <cell r="BJ736">
            <v>-9012.9000000001397</v>
          </cell>
          <cell r="BK736">
            <v>-4937.9000000001397</v>
          </cell>
          <cell r="BL736">
            <v>-798.40000000037253</v>
          </cell>
          <cell r="BM736">
            <v>-892</v>
          </cell>
          <cell r="BN736">
            <v>-3619.7000000001863</v>
          </cell>
          <cell r="BO736">
            <v>-640.69999999995343</v>
          </cell>
          <cell r="BP736">
            <v>-3109</v>
          </cell>
          <cell r="BQ736">
            <v>-286.69999999995343</v>
          </cell>
          <cell r="BR736">
            <v>-37701.90000000596</v>
          </cell>
          <cell r="BS736">
            <v>-2530</v>
          </cell>
          <cell r="BT736">
            <v>-2571.5</v>
          </cell>
          <cell r="BU736">
            <v>-1421.9000000001397</v>
          </cell>
          <cell r="BV736">
            <v>-374.70000000018626</v>
          </cell>
          <cell r="BW736">
            <v>-14394.799999999814</v>
          </cell>
          <cell r="BX736">
            <v>-5052.6999999999534</v>
          </cell>
          <cell r="BY736">
            <v>-1692.5</v>
          </cell>
          <cell r="BZ736">
            <v>-833.20000000018626</v>
          </cell>
          <cell r="CA736">
            <v>-4492.8999999999069</v>
          </cell>
          <cell r="CB736">
            <v>-2115.8000000000466</v>
          </cell>
          <cell r="CC736">
            <v>-1962.6000000000931</v>
          </cell>
          <cell r="CD736">
            <v>-259.30000000004657</v>
          </cell>
          <cell r="CE736">
            <v>-41471.39999999851</v>
          </cell>
          <cell r="CF736">
            <v>-1856.7000000001863</v>
          </cell>
          <cell r="CG736">
            <v>-4190.5</v>
          </cell>
          <cell r="CH736">
            <v>-1069.8999999999069</v>
          </cell>
          <cell r="CI736">
            <v>-931.29999999981374</v>
          </cell>
          <cell r="CJ736">
            <v>-9645.7000000001863</v>
          </cell>
          <cell r="CK736">
            <v>-7284.3999999999069</v>
          </cell>
          <cell r="CL736">
            <v>-2023.2000000001863</v>
          </cell>
          <cell r="CM736">
            <v>-1045.7999999998137</v>
          </cell>
          <cell r="CN736">
            <v>-3750.1000000000931</v>
          </cell>
          <cell r="CO736">
            <v>-2091.1999999999534</v>
          </cell>
          <cell r="CP736">
            <v>-4426.6000000000931</v>
          </cell>
          <cell r="CQ736">
            <v>-3156</v>
          </cell>
          <cell r="CR736">
            <v>-34686.599999997765</v>
          </cell>
          <cell r="CS736">
            <v>-3780.9000000001397</v>
          </cell>
          <cell r="CT736">
            <v>-767.19999999995343</v>
          </cell>
          <cell r="CU736">
            <v>-2497.3000000000466</v>
          </cell>
          <cell r="CV736">
            <v>-1923.8999999999069</v>
          </cell>
          <cell r="CW736">
            <v>-6667.3999999999069</v>
          </cell>
          <cell r="CX736">
            <v>-6191.6000000000931</v>
          </cell>
          <cell r="CY736">
            <v>-2877.7000000001863</v>
          </cell>
          <cell r="CZ736">
            <v>-1807</v>
          </cell>
          <cell r="DA736">
            <v>-3723.8999999999069</v>
          </cell>
          <cell r="DB736">
            <v>-1494.7999999998137</v>
          </cell>
          <cell r="DC736">
            <v>-1902.6000000000931</v>
          </cell>
          <cell r="DD736">
            <v>-1052.2999999998137</v>
          </cell>
          <cell r="DE736">
            <v>-35032.599999997765</v>
          </cell>
          <cell r="DF736">
            <v>-4644.5999999998603</v>
          </cell>
          <cell r="DG736">
            <v>1191.1000000000931</v>
          </cell>
          <cell r="DH736">
            <v>-1308.3999999999069</v>
          </cell>
          <cell r="DI736">
            <v>-2301.6000000000931</v>
          </cell>
          <cell r="DJ736">
            <v>-9128.8999999999069</v>
          </cell>
          <cell r="DK736">
            <v>-7521</v>
          </cell>
          <cell r="DL736">
            <v>-2262.7999999998137</v>
          </cell>
          <cell r="DM736">
            <v>-2264.5999999996275</v>
          </cell>
          <cell r="DN736">
            <v>-2043.3000000000466</v>
          </cell>
          <cell r="DO736">
            <v>-4168.2000000001863</v>
          </cell>
          <cell r="DP736">
            <v>-496.39999999990687</v>
          </cell>
          <cell r="DQ736">
            <v>-83.899999999906868</v>
          </cell>
          <cell r="DR736">
            <v>-40363.499999996275</v>
          </cell>
          <cell r="DS736">
            <v>-6827.6999999999534</v>
          </cell>
          <cell r="DT736">
            <v>-1330.5999999998603</v>
          </cell>
          <cell r="DU736">
            <v>-1559</v>
          </cell>
          <cell r="DV736">
            <v>-121.0999999998603</v>
          </cell>
          <cell r="DW736">
            <v>-9126.6000000000931</v>
          </cell>
          <cell r="DX736">
            <v>-8929.1999999999534</v>
          </cell>
          <cell r="DY736">
            <v>-391.5</v>
          </cell>
          <cell r="DZ736">
            <v>-3354.7999999998137</v>
          </cell>
          <cell r="EA736">
            <v>-4449.1000000000931</v>
          </cell>
          <cell r="EB736">
            <v>-4182.1999999999534</v>
          </cell>
          <cell r="EC736">
            <v>1214.1000000000931</v>
          </cell>
          <cell r="ED736">
            <v>-1305.7999999998137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-24236.699999999255</v>
          </cell>
          <cell r="S738">
            <v>0</v>
          </cell>
          <cell r="T738">
            <v>-9.2999999998137355</v>
          </cell>
          <cell r="U738">
            <v>-412.70000000018626</v>
          </cell>
          <cell r="V738">
            <v>-4375.1999999999534</v>
          </cell>
          <cell r="W738">
            <v>-116.69999999995343</v>
          </cell>
          <cell r="X738">
            <v>-2629</v>
          </cell>
          <cell r="Y738">
            <v>-997.5999999998603</v>
          </cell>
          <cell r="Z738">
            <v>-1546</v>
          </cell>
          <cell r="AA738">
            <v>-8810.2000000001863</v>
          </cell>
          <cell r="AB738">
            <v>-5171</v>
          </cell>
          <cell r="AC738">
            <v>-169</v>
          </cell>
          <cell r="AD738">
            <v>0</v>
          </cell>
          <cell r="AE738">
            <v>-7495.9000000022352</v>
          </cell>
          <cell r="AF738">
            <v>355.19999999995343</v>
          </cell>
          <cell r="AG738">
            <v>-265.60000000009313</v>
          </cell>
          <cell r="AH738">
            <v>-206.60000000009313</v>
          </cell>
          <cell r="AI738">
            <v>-46.800000000046566</v>
          </cell>
          <cell r="AJ738">
            <v>-199.5</v>
          </cell>
          <cell r="AK738">
            <v>-930.5999999998603</v>
          </cell>
          <cell r="AL738">
            <v>-1206.4000000001397</v>
          </cell>
          <cell r="AM738">
            <v>-2004.6999999999534</v>
          </cell>
          <cell r="AN738">
            <v>-1927.7000000001863</v>
          </cell>
          <cell r="AO738">
            <v>-1283.3999999999069</v>
          </cell>
          <cell r="AP738">
            <v>-123.9000000001397</v>
          </cell>
          <cell r="AQ738">
            <v>344.0999999998603</v>
          </cell>
          <cell r="AR738">
            <v>-17964.290000002831</v>
          </cell>
          <cell r="AS738">
            <v>143.30000000004657</v>
          </cell>
          <cell r="AT738">
            <v>29.199999999953434</v>
          </cell>
          <cell r="AU738">
            <v>-284.5</v>
          </cell>
          <cell r="AV738">
            <v>-911.9000000001397</v>
          </cell>
          <cell r="AW738">
            <v>64.310000000055879</v>
          </cell>
          <cell r="AX738">
            <v>-1245.7999999998137</v>
          </cell>
          <cell r="AY738">
            <v>-7246.3999999999069</v>
          </cell>
          <cell r="AZ738">
            <v>-7235.5</v>
          </cell>
          <cell r="BA738">
            <v>-1415.6999999999534</v>
          </cell>
          <cell r="BB738">
            <v>-93.200000000186265</v>
          </cell>
          <cell r="BC738">
            <v>11</v>
          </cell>
          <cell r="BD738">
            <v>220.89999999990687</v>
          </cell>
          <cell r="BE738">
            <v>-12246.039999999106</v>
          </cell>
          <cell r="BF738">
            <v>-14.699999999953434</v>
          </cell>
          <cell r="BG738">
            <v>138.0999999998603</v>
          </cell>
          <cell r="BH738">
            <v>-176</v>
          </cell>
          <cell r="BI738">
            <v>-90.899999999906868</v>
          </cell>
          <cell r="BJ738">
            <v>-97.939999999944121</v>
          </cell>
          <cell r="BK738">
            <v>-1044.1000000000931</v>
          </cell>
          <cell r="BL738">
            <v>-3113.3000000000466</v>
          </cell>
          <cell r="BM738">
            <v>-5241.7999999998137</v>
          </cell>
          <cell r="BN738">
            <v>-1987.6999999999534</v>
          </cell>
          <cell r="BO738">
            <v>-128.79999999981374</v>
          </cell>
          <cell r="BP738">
            <v>-436.19999999995343</v>
          </cell>
          <cell r="BQ738">
            <v>-52.700000000186265</v>
          </cell>
          <cell r="BR738">
            <v>-12247.30000000447</v>
          </cell>
          <cell r="BS738">
            <v>113.69999999995343</v>
          </cell>
          <cell r="BT738">
            <v>-132.19999999995343</v>
          </cell>
          <cell r="BU738">
            <v>-214</v>
          </cell>
          <cell r="BV738">
            <v>-1026.3000000000466</v>
          </cell>
          <cell r="BW738">
            <v>0</v>
          </cell>
          <cell r="BX738">
            <v>-819.5999999998603</v>
          </cell>
          <cell r="BY738">
            <v>-1592</v>
          </cell>
          <cell r="BZ738">
            <v>-6400</v>
          </cell>
          <cell r="CA738">
            <v>-906.60000000009313</v>
          </cell>
          <cell r="CB738">
            <v>-1455.9000000001397</v>
          </cell>
          <cell r="CC738">
            <v>-260.29999999981374</v>
          </cell>
          <cell r="CD738">
            <v>445.89999999990687</v>
          </cell>
          <cell r="CE738">
            <v>-20521.89999999851</v>
          </cell>
          <cell r="CF738">
            <v>501.60000000009313</v>
          </cell>
          <cell r="CG738">
            <v>-295.5</v>
          </cell>
          <cell r="CH738">
            <v>-482.89999999990687</v>
          </cell>
          <cell r="CI738">
            <v>-2536.2000000001863</v>
          </cell>
          <cell r="CJ738">
            <v>-244</v>
          </cell>
          <cell r="CK738">
            <v>-4698.3000000000466</v>
          </cell>
          <cell r="CL738">
            <v>-4316.6999999999534</v>
          </cell>
          <cell r="CM738">
            <v>-4877.7999999998137</v>
          </cell>
          <cell r="CN738">
            <v>-2803</v>
          </cell>
          <cell r="CO738">
            <v>-634.19999999995343</v>
          </cell>
          <cell r="CP738">
            <v>605.5</v>
          </cell>
          <cell r="CQ738">
            <v>-740.39999999990687</v>
          </cell>
          <cell r="CR738">
            <v>-19690.999999996275</v>
          </cell>
          <cell r="CS738">
            <v>721.89999999990687</v>
          </cell>
          <cell r="CT738">
            <v>-1253.1999999999534</v>
          </cell>
          <cell r="CU738">
            <v>-575.89999999990687</v>
          </cell>
          <cell r="CV738">
            <v>-348.20000000018626</v>
          </cell>
          <cell r="CW738">
            <v>32.199999999953434</v>
          </cell>
          <cell r="CX738">
            <v>-1684.3000000000466</v>
          </cell>
          <cell r="CY738">
            <v>-3663.3000000000466</v>
          </cell>
          <cell r="CZ738">
            <v>-5038.2000000001863</v>
          </cell>
          <cell r="DA738">
            <v>-4040.2999999998137</v>
          </cell>
          <cell r="DB738">
            <v>-1012.7999999998137</v>
          </cell>
          <cell r="DC738">
            <v>-2011.8999999999069</v>
          </cell>
          <cell r="DD738">
            <v>-817</v>
          </cell>
          <cell r="DE738">
            <v>-15170.800000000745</v>
          </cell>
          <cell r="DF738">
            <v>-188.80000000004657</v>
          </cell>
          <cell r="DG738">
            <v>-383.30000000004657</v>
          </cell>
          <cell r="DH738">
            <v>125.30000000004657</v>
          </cell>
          <cell r="DI738">
            <v>-895.10000000009313</v>
          </cell>
          <cell r="DJ738">
            <v>4</v>
          </cell>
          <cell r="DK738">
            <v>-2044.3000000000466</v>
          </cell>
          <cell r="DL738">
            <v>-3696.1999999999534</v>
          </cell>
          <cell r="DM738">
            <v>-5558.7999999998137</v>
          </cell>
          <cell r="DN738">
            <v>-1574.6999999999534</v>
          </cell>
          <cell r="DO738">
            <v>-695.30000000004657</v>
          </cell>
          <cell r="DP738">
            <v>242.79999999981374</v>
          </cell>
          <cell r="DQ738">
            <v>-506.39999999990687</v>
          </cell>
          <cell r="DR738">
            <v>-21142.940000001341</v>
          </cell>
          <cell r="DS738">
            <v>-185.30000000004657</v>
          </cell>
          <cell r="DT738">
            <v>578.69999999995343</v>
          </cell>
          <cell r="DU738">
            <v>-789.10000000009313</v>
          </cell>
          <cell r="DV738">
            <v>-1528.9000000001397</v>
          </cell>
          <cell r="DW738">
            <v>-91.739999999990687</v>
          </cell>
          <cell r="DX738">
            <v>-3700.3999999999069</v>
          </cell>
          <cell r="DY738">
            <v>-4456.8000000000466</v>
          </cell>
          <cell r="DZ738">
            <v>-6277</v>
          </cell>
          <cell r="EA738">
            <v>-2402.5</v>
          </cell>
          <cell r="EB738">
            <v>-1552.1999999999534</v>
          </cell>
          <cell r="EC738">
            <v>-1211.3000000000466</v>
          </cell>
          <cell r="ED738">
            <v>473.5999999998603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-1401.2390000000596</v>
          </cell>
          <cell r="R740">
            <v>-49628.283000003546</v>
          </cell>
          <cell r="S740">
            <v>-1447.6999999999534</v>
          </cell>
          <cell r="T740">
            <v>-2799.6000000000931</v>
          </cell>
          <cell r="U740">
            <v>-1573.5</v>
          </cell>
          <cell r="V740">
            <v>-2542.3529999998864</v>
          </cell>
          <cell r="W740">
            <v>-4038.9400000004098</v>
          </cell>
          <cell r="X740">
            <v>-1341.0300000002608</v>
          </cell>
          <cell r="Y740">
            <v>-9071.9799999999814</v>
          </cell>
          <cell r="Z740">
            <v>-8640.0499999998137</v>
          </cell>
          <cell r="AA740">
            <v>-9436.160000000149</v>
          </cell>
          <cell r="AB740">
            <v>-4378.5</v>
          </cell>
          <cell r="AC740">
            <v>-2175.5</v>
          </cell>
          <cell r="AD740">
            <v>-2182.9699999997392</v>
          </cell>
          <cell r="AE740">
            <v>-17035.558999996632</v>
          </cell>
          <cell r="AF740">
            <v>-101.60000000009313</v>
          </cell>
          <cell r="AG740">
            <v>-1535.8000000000466</v>
          </cell>
          <cell r="AH740">
            <v>25.699999999953434</v>
          </cell>
          <cell r="AI740">
            <v>-1282.4900000002235</v>
          </cell>
          <cell r="AJ740">
            <v>-188.43999999994412</v>
          </cell>
          <cell r="AK740">
            <v>-3776.6999999999534</v>
          </cell>
          <cell r="AL740">
            <v>-4211.8200000000652</v>
          </cell>
          <cell r="AM740">
            <v>-6041.1400000001304</v>
          </cell>
          <cell r="AN740">
            <v>-617.98499999986961</v>
          </cell>
          <cell r="AO740">
            <v>431.3159999998752</v>
          </cell>
          <cell r="AP740">
            <v>265</v>
          </cell>
          <cell r="AQ740">
            <v>-1.6000000000931323</v>
          </cell>
          <cell r="AR740">
            <v>-13036.894000001252</v>
          </cell>
          <cell r="AS740">
            <v>-158.5</v>
          </cell>
          <cell r="AT740">
            <v>-506.0999999998603</v>
          </cell>
          <cell r="AU740">
            <v>-103.88999999989755</v>
          </cell>
          <cell r="AV740">
            <v>-984</v>
          </cell>
          <cell r="AW740">
            <v>690.30499999993481</v>
          </cell>
          <cell r="AX740">
            <v>-621</v>
          </cell>
          <cell r="AY740">
            <v>-4749.4300000001676</v>
          </cell>
          <cell r="AZ740">
            <v>-4472.809999999823</v>
          </cell>
          <cell r="BA740">
            <v>-1446.1699999999255</v>
          </cell>
          <cell r="BB740">
            <v>-1676.3650000002235</v>
          </cell>
          <cell r="BC740">
            <v>1102.7399999997579</v>
          </cell>
          <cell r="BD740">
            <v>-111.67399999988265</v>
          </cell>
          <cell r="BE740">
            <v>-12859.662000000477</v>
          </cell>
          <cell r="BF740">
            <v>193.69999999995343</v>
          </cell>
          <cell r="BG740">
            <v>-1059.3149999999441</v>
          </cell>
          <cell r="BH740">
            <v>309.23400000017136</v>
          </cell>
          <cell r="BI740">
            <v>-411.0999999998603</v>
          </cell>
          <cell r="BJ740">
            <v>-879.4000000001397</v>
          </cell>
          <cell r="BK740">
            <v>-1632.4000000001397</v>
          </cell>
          <cell r="BL740">
            <v>-6173.9799999999814</v>
          </cell>
          <cell r="BM740">
            <v>-1197.3999999999069</v>
          </cell>
          <cell r="BN740">
            <v>-348</v>
          </cell>
          <cell r="BO740">
            <v>-1063.0249999999069</v>
          </cell>
          <cell r="BP740">
            <v>-193.32000000006519</v>
          </cell>
          <cell r="BQ740">
            <v>-404.65600000019185</v>
          </cell>
          <cell r="BR740">
            <v>-12339.855999998748</v>
          </cell>
          <cell r="BS740">
            <v>-90.314000000013039</v>
          </cell>
          <cell r="BT740">
            <v>-166.7699999997858</v>
          </cell>
          <cell r="BU740">
            <v>345.10499999998137</v>
          </cell>
          <cell r="BV740">
            <v>-49.939000000013039</v>
          </cell>
          <cell r="BW740">
            <v>-251.49999999976717</v>
          </cell>
          <cell r="BX740">
            <v>-607.0999999998603</v>
          </cell>
          <cell r="BY740">
            <v>-6153.190000000177</v>
          </cell>
          <cell r="BZ740">
            <v>-2762.2600000000093</v>
          </cell>
          <cell r="CA740">
            <v>-988.3839999998454</v>
          </cell>
          <cell r="CB740">
            <v>-1249.4240000001155</v>
          </cell>
          <cell r="CC740">
            <v>61.089999999850988</v>
          </cell>
          <cell r="CD740">
            <v>-427.17000000015832</v>
          </cell>
          <cell r="CE740">
            <v>-17543.92499999702</v>
          </cell>
          <cell r="CF740">
            <v>-333.43999999971129</v>
          </cell>
          <cell r="CG740">
            <v>-862.02000000001863</v>
          </cell>
          <cell r="CH740">
            <v>216.37999999988824</v>
          </cell>
          <cell r="CI740">
            <v>-553.33600000012666</v>
          </cell>
          <cell r="CJ740">
            <v>-363.55000000004657</v>
          </cell>
          <cell r="CK740">
            <v>-2496.3000000000466</v>
          </cell>
          <cell r="CL740">
            <v>-4844.4199999999255</v>
          </cell>
          <cell r="CM740">
            <v>-2648.3099999995902</v>
          </cell>
          <cell r="CN740">
            <v>-2098.5539999997709</v>
          </cell>
          <cell r="CO740">
            <v>-2040.339999999851</v>
          </cell>
          <cell r="CP740">
            <v>-849.77499999990687</v>
          </cell>
          <cell r="CQ740">
            <v>-670.25999999977648</v>
          </cell>
          <cell r="CR740">
            <v>-16876.046999994665</v>
          </cell>
          <cell r="CS740">
            <v>-230.36000000010245</v>
          </cell>
          <cell r="CT740">
            <v>-1219.9399999999441</v>
          </cell>
          <cell r="CU740">
            <v>102.35000000009313</v>
          </cell>
          <cell r="CV740">
            <v>-281.87000000011176</v>
          </cell>
          <cell r="CW740">
            <v>645.42499999981374</v>
          </cell>
          <cell r="CX740">
            <v>-1387.1999999999534</v>
          </cell>
          <cell r="CY740">
            <v>-5948.4699999997392</v>
          </cell>
          <cell r="CZ740">
            <v>-2993.0600000000559</v>
          </cell>
          <cell r="DA740">
            <v>-976.86000000010245</v>
          </cell>
          <cell r="DB740">
            <v>-2695.6499999999069</v>
          </cell>
          <cell r="DC740">
            <v>-1556.6259999999311</v>
          </cell>
          <cell r="DD740">
            <v>-333.78600000008009</v>
          </cell>
          <cell r="DE740">
            <v>-11656.072000000626</v>
          </cell>
          <cell r="DF740">
            <v>459.05400000000373</v>
          </cell>
          <cell r="DG740">
            <v>-315.79000000003725</v>
          </cell>
          <cell r="DH740">
            <v>-800.10000000009313</v>
          </cell>
          <cell r="DI740">
            <v>-692.30000000004657</v>
          </cell>
          <cell r="DJ740">
            <v>948.64999999990687</v>
          </cell>
          <cell r="DK740">
            <v>-1347.6000000000931</v>
          </cell>
          <cell r="DL740">
            <v>-4422.3600000001024</v>
          </cell>
          <cell r="DM740">
            <v>-2786.1599999999162</v>
          </cell>
          <cell r="DN740">
            <v>-1098.8599999998696</v>
          </cell>
          <cell r="DO740">
            <v>-699.87000000011176</v>
          </cell>
          <cell r="DP740">
            <v>110.32000000029802</v>
          </cell>
          <cell r="DQ740">
            <v>-1011.0560000000987</v>
          </cell>
          <cell r="DR740">
            <v>-15853.915000002831</v>
          </cell>
          <cell r="DS740">
            <v>-1808.3559999999125</v>
          </cell>
          <cell r="DT740">
            <v>-937.06000000005588</v>
          </cell>
          <cell r="DU740">
            <v>556.92000000015832</v>
          </cell>
          <cell r="DV740">
            <v>-550.80000000004657</v>
          </cell>
          <cell r="DW740">
            <v>-617.91500000003725</v>
          </cell>
          <cell r="DX740">
            <v>586.0999999998603</v>
          </cell>
          <cell r="DY740">
            <v>-6085.6499999999069</v>
          </cell>
          <cell r="DZ740">
            <v>-4191.7499999997672</v>
          </cell>
          <cell r="EA740">
            <v>-739.9000000001397</v>
          </cell>
          <cell r="EB740">
            <v>-140.08000000007451</v>
          </cell>
          <cell r="EC740">
            <v>-610.52399999997579</v>
          </cell>
          <cell r="ED740">
            <v>-1314.9000000001397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-330.45999999903142</v>
          </cell>
          <cell r="AF741">
            <v>3.3000000000465661</v>
          </cell>
          <cell r="AG741">
            <v>0.89000000001396984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-335.80000000004657</v>
          </cell>
          <cell r="AP741">
            <v>0</v>
          </cell>
          <cell r="AQ741">
            <v>1.1500000000232831</v>
          </cell>
          <cell r="AR741">
            <v>-96.120000001043081</v>
          </cell>
          <cell r="AS741">
            <v>3.2899999999790452</v>
          </cell>
          <cell r="AT741">
            <v>4.9999999930150807E-2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-101.30000000004657</v>
          </cell>
          <cell r="BC741">
            <v>0</v>
          </cell>
          <cell r="BD741">
            <v>1.8399999999674037</v>
          </cell>
          <cell r="BE741">
            <v>-76.259999999776483</v>
          </cell>
          <cell r="BF741">
            <v>36.290000000037253</v>
          </cell>
          <cell r="BG741">
            <v>78.35999999998603</v>
          </cell>
          <cell r="BH741">
            <v>-18.32999999995809</v>
          </cell>
          <cell r="BI741">
            <v>36.389999999897555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-209.22000000008848</v>
          </cell>
          <cell r="BP741">
            <v>0</v>
          </cell>
          <cell r="BQ741">
            <v>0.25</v>
          </cell>
          <cell r="BR741">
            <v>82.329999999143183</v>
          </cell>
          <cell r="BS741">
            <v>35.35999999998603</v>
          </cell>
          <cell r="BT741">
            <v>1.8800000000046566</v>
          </cell>
          <cell r="BU741">
            <v>0</v>
          </cell>
          <cell r="BV741">
            <v>42.64000000001397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1.340000000083819</v>
          </cell>
          <cell r="CD741">
            <v>1.1099999999860302</v>
          </cell>
          <cell r="CE741">
            <v>-1495.339999999851</v>
          </cell>
          <cell r="CF741">
            <v>34.28000000002794</v>
          </cell>
          <cell r="CG741">
            <v>-3.440000000060536</v>
          </cell>
          <cell r="CH741">
            <v>-0.55000000004656613</v>
          </cell>
          <cell r="CI741">
            <v>4.7700000000186265</v>
          </cell>
          <cell r="CJ741">
            <v>0</v>
          </cell>
          <cell r="CK741">
            <v>0</v>
          </cell>
          <cell r="CL741">
            <v>0</v>
          </cell>
          <cell r="CM741">
            <v>-1229.9500000000698</v>
          </cell>
          <cell r="CN741">
            <v>0.88000000000465661</v>
          </cell>
          <cell r="CO741">
            <v>-289.69000000006054</v>
          </cell>
          <cell r="CP741">
            <v>1.5799999999580905</v>
          </cell>
          <cell r="CQ741">
            <v>-13.220000000088476</v>
          </cell>
          <cell r="CR741">
            <v>-93.310000000521541</v>
          </cell>
          <cell r="CS741">
            <v>0.13000000000465661</v>
          </cell>
          <cell r="CT741">
            <v>90.160000000032596</v>
          </cell>
          <cell r="CU741">
            <v>-26.220000000030268</v>
          </cell>
          <cell r="CV741">
            <v>-67.10999999998603</v>
          </cell>
          <cell r="CW741">
            <v>0</v>
          </cell>
          <cell r="CX741">
            <v>0</v>
          </cell>
          <cell r="CY741">
            <v>0</v>
          </cell>
          <cell r="CZ741">
            <v>-202.47999999998137</v>
          </cell>
          <cell r="DA741">
            <v>35.419999999983702</v>
          </cell>
          <cell r="DB741">
            <v>73.910000000032596</v>
          </cell>
          <cell r="DC741">
            <v>2.0799999999580905</v>
          </cell>
          <cell r="DD741">
            <v>0.79999999993015081</v>
          </cell>
          <cell r="DE741">
            <v>262.72000000067055</v>
          </cell>
          <cell r="DF741">
            <v>1.8800000000046566</v>
          </cell>
          <cell r="DG741">
            <v>92.440000000002328</v>
          </cell>
          <cell r="DH741">
            <v>13.119999999995343</v>
          </cell>
          <cell r="DI741">
            <v>-43.340000000083819</v>
          </cell>
          <cell r="DJ741">
            <v>0</v>
          </cell>
          <cell r="DK741">
            <v>0</v>
          </cell>
          <cell r="DL741">
            <v>-596.37999999994645</v>
          </cell>
          <cell r="DM741">
            <v>720.44000000000233</v>
          </cell>
          <cell r="DN741">
            <v>0.5</v>
          </cell>
          <cell r="DO741">
            <v>107.80999999999767</v>
          </cell>
          <cell r="DP741">
            <v>0.43999999994412065</v>
          </cell>
          <cell r="DQ741">
            <v>-34.189999999944121</v>
          </cell>
          <cell r="DR741">
            <v>-867.03000000026077</v>
          </cell>
          <cell r="DS741">
            <v>7.7199999999720603</v>
          </cell>
          <cell r="DT741">
            <v>111.12999999994645</v>
          </cell>
          <cell r="DU741">
            <v>0</v>
          </cell>
          <cell r="DV741">
            <v>-59.229999999981374</v>
          </cell>
          <cell r="DW741">
            <v>0</v>
          </cell>
          <cell r="DX741">
            <v>0</v>
          </cell>
          <cell r="DY741">
            <v>0</v>
          </cell>
          <cell r="DZ741">
            <v>-785.97000000003027</v>
          </cell>
          <cell r="EA741">
            <v>1.7199999999720603</v>
          </cell>
          <cell r="EB741">
            <v>-147.72999999998137</v>
          </cell>
          <cell r="EC741">
            <v>5.0900000000256114</v>
          </cell>
          <cell r="ED741">
            <v>0.23999999999068677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1.3599999999278225</v>
          </cell>
          <cell r="R742">
            <v>-21523.392999999225</v>
          </cell>
          <cell r="S742">
            <v>-9.059999999939464</v>
          </cell>
          <cell r="T742">
            <v>-20.38399999999092</v>
          </cell>
          <cell r="U742">
            <v>-0.34999999997671694</v>
          </cell>
          <cell r="V742">
            <v>-1836.9900000000489</v>
          </cell>
          <cell r="W742">
            <v>-2122.3649999999907</v>
          </cell>
          <cell r="X742">
            <v>-1626.0160000000033</v>
          </cell>
          <cell r="Y742">
            <v>-3909.9039999999804</v>
          </cell>
          <cell r="Z742">
            <v>-8968.1300000000047</v>
          </cell>
          <cell r="AA742">
            <v>-1956.6140000000014</v>
          </cell>
          <cell r="AB742">
            <v>-755.44000000006054</v>
          </cell>
          <cell r="AC742">
            <v>-209.95999999996275</v>
          </cell>
          <cell r="AD742">
            <v>-108.17999999993481</v>
          </cell>
          <cell r="AE742">
            <v>-4735.1569999996573</v>
          </cell>
          <cell r="AF742">
            <v>38.809999999997672</v>
          </cell>
          <cell r="AG742">
            <v>62.861000000004424</v>
          </cell>
          <cell r="AH742">
            <v>31.229999999981374</v>
          </cell>
          <cell r="AI742">
            <v>-324.15000000002328</v>
          </cell>
          <cell r="AJ742">
            <v>-495.52100000000792</v>
          </cell>
          <cell r="AK742">
            <v>-275.9100000000326</v>
          </cell>
          <cell r="AL742">
            <v>-425.70499999995809</v>
          </cell>
          <cell r="AM742">
            <v>-2200.3199999999488</v>
          </cell>
          <cell r="AN742">
            <v>-1286.9500000000116</v>
          </cell>
          <cell r="AO742">
            <v>-33.615999999979977</v>
          </cell>
          <cell r="AP742">
            <v>132.05000000004657</v>
          </cell>
          <cell r="AQ742">
            <v>42.064000000013039</v>
          </cell>
          <cell r="AR742">
            <v>-1778.9859999995679</v>
          </cell>
          <cell r="AS742">
            <v>40.825000000011642</v>
          </cell>
          <cell r="AT742">
            <v>98.989999999990687</v>
          </cell>
          <cell r="AU742">
            <v>8.8300000000162981</v>
          </cell>
          <cell r="AV742">
            <v>40.300999999977648</v>
          </cell>
          <cell r="AW742">
            <v>-580.1820000000298</v>
          </cell>
          <cell r="AX742">
            <v>-259.77000000001863</v>
          </cell>
          <cell r="AY742">
            <v>-136.92999999999302</v>
          </cell>
          <cell r="AZ742">
            <v>105.67499999998836</v>
          </cell>
          <cell r="BA742">
            <v>-571.99600000004284</v>
          </cell>
          <cell r="BB742">
            <v>-770.97000000003027</v>
          </cell>
          <cell r="BC742">
            <v>149.33100000000559</v>
          </cell>
          <cell r="BD742">
            <v>96.909999999974389</v>
          </cell>
          <cell r="BE742">
            <v>-3535.5519999992102</v>
          </cell>
          <cell r="BF742">
            <v>1.3250000000116415</v>
          </cell>
          <cell r="BG742">
            <v>78.407999999995809</v>
          </cell>
          <cell r="BH742">
            <v>38.979999999981374</v>
          </cell>
          <cell r="BI742">
            <v>-497.97499999997672</v>
          </cell>
          <cell r="BJ742">
            <v>-267.83399999997346</v>
          </cell>
          <cell r="BK742">
            <v>-308.14999999996508</v>
          </cell>
          <cell r="BL742">
            <v>-219.8410000000149</v>
          </cell>
          <cell r="BM742">
            <v>-1373.6549999999697</v>
          </cell>
          <cell r="BN742">
            <v>-844.14499999996042</v>
          </cell>
          <cell r="BO742">
            <v>-523.54999999993015</v>
          </cell>
          <cell r="BP742">
            <v>218.06500000006054</v>
          </cell>
          <cell r="BQ742">
            <v>162.82000000000698</v>
          </cell>
          <cell r="BR742">
            <v>-3503.5579999992624</v>
          </cell>
          <cell r="BS742">
            <v>46.146000000007916</v>
          </cell>
          <cell r="BT742">
            <v>121.6140000000014</v>
          </cell>
          <cell r="BU742">
            <v>87.639999999955762</v>
          </cell>
          <cell r="BV742">
            <v>499.88200000004144</v>
          </cell>
          <cell r="BW742">
            <v>-76.934000000008382</v>
          </cell>
          <cell r="BX742">
            <v>-201.6710000000312</v>
          </cell>
          <cell r="BY742">
            <v>-1731.0100000000093</v>
          </cell>
          <cell r="BZ742">
            <v>-1758.0299999999697</v>
          </cell>
          <cell r="CA742">
            <v>-649.36099999997532</v>
          </cell>
          <cell r="CB742">
            <v>-63.959999999904539</v>
          </cell>
          <cell r="CC742">
            <v>110.09000000002561</v>
          </cell>
          <cell r="CD742">
            <v>112.03600000002189</v>
          </cell>
          <cell r="CE742">
            <v>-6319.4990000007674</v>
          </cell>
          <cell r="CF742">
            <v>429.72599999996601</v>
          </cell>
          <cell r="CG742">
            <v>-278.79099999996834</v>
          </cell>
          <cell r="CH742">
            <v>123.60999999998603</v>
          </cell>
          <cell r="CI742">
            <v>-414.3300000000163</v>
          </cell>
          <cell r="CJ742">
            <v>-962.64600000000792</v>
          </cell>
          <cell r="CK742">
            <v>-256.62800000002608</v>
          </cell>
          <cell r="CL742">
            <v>-1129.1000000000349</v>
          </cell>
          <cell r="CM742">
            <v>-2901.7900000000373</v>
          </cell>
          <cell r="CN742">
            <v>-932.79000000003725</v>
          </cell>
          <cell r="CO742">
            <v>-511.59000000008382</v>
          </cell>
          <cell r="CP742">
            <v>417.40000000008149</v>
          </cell>
          <cell r="CQ742">
            <v>97.429999999993015</v>
          </cell>
          <cell r="CR742">
            <v>-10645.206999999471</v>
          </cell>
          <cell r="CS742">
            <v>9.125</v>
          </cell>
          <cell r="CT742">
            <v>-117.03800000005867</v>
          </cell>
          <cell r="CU742">
            <v>-317.96000000002095</v>
          </cell>
          <cell r="CV742">
            <v>-500.79999999998836</v>
          </cell>
          <cell r="CW742">
            <v>-218.85000000003492</v>
          </cell>
          <cell r="CX742">
            <v>-557.8190000000177</v>
          </cell>
          <cell r="CY742">
            <v>-2801.6700000000419</v>
          </cell>
          <cell r="CZ742">
            <v>-3760.1199999999953</v>
          </cell>
          <cell r="DA742">
            <v>-2554.5049999999464</v>
          </cell>
          <cell r="DB742">
            <v>-493</v>
          </cell>
          <cell r="DC742">
            <v>-109.13000000000466</v>
          </cell>
          <cell r="DD742">
            <v>776.55999999999767</v>
          </cell>
          <cell r="DE742">
            <v>121.25599999912083</v>
          </cell>
          <cell r="DF742">
            <v>-33.21999999997206</v>
          </cell>
          <cell r="DG742">
            <v>56.375</v>
          </cell>
          <cell r="DH742">
            <v>-40.710000000020955</v>
          </cell>
          <cell r="DI742">
            <v>-201.83100000000559</v>
          </cell>
          <cell r="DJ742">
            <v>-28.320000000006985</v>
          </cell>
          <cell r="DK742">
            <v>0.67900000000372529</v>
          </cell>
          <cell r="DL742">
            <v>-222.78700000001118</v>
          </cell>
          <cell r="DM742">
            <v>1301.3100000000559</v>
          </cell>
          <cell r="DN742">
            <v>71.850000000034925</v>
          </cell>
          <cell r="DO742">
            <v>-896.07999999995809</v>
          </cell>
          <cell r="DP742">
            <v>76.65500000002794</v>
          </cell>
          <cell r="DQ742">
            <v>37.335000000079162</v>
          </cell>
          <cell r="DR742">
            <v>-1592.2989999996498</v>
          </cell>
          <cell r="DS742">
            <v>287.82499999995343</v>
          </cell>
          <cell r="DT742">
            <v>-103.70499999995809</v>
          </cell>
          <cell r="DU742">
            <v>-22.705000000016298</v>
          </cell>
          <cell r="DV742">
            <v>-313.0460000000312</v>
          </cell>
          <cell r="DW742">
            <v>64.000000000058208</v>
          </cell>
          <cell r="DX742">
            <v>-531.49000000004889</v>
          </cell>
          <cell r="DY742">
            <v>-412.38000000000466</v>
          </cell>
          <cell r="DZ742">
            <v>-643.6600000000326</v>
          </cell>
          <cell r="EA742">
            <v>150.85000000003492</v>
          </cell>
          <cell r="EB742">
            <v>-583.13000000000466</v>
          </cell>
          <cell r="EC742">
            <v>108.8300000000163</v>
          </cell>
          <cell r="ED742">
            <v>406.31199999997625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-492.30000000004657</v>
          </cell>
          <cell r="R743">
            <v>-3728.7449999996461</v>
          </cell>
          <cell r="S743">
            <v>0</v>
          </cell>
          <cell r="T743">
            <v>0</v>
          </cell>
          <cell r="U743">
            <v>0</v>
          </cell>
          <cell r="V743">
            <v>-560.95000000001164</v>
          </cell>
          <cell r="W743">
            <v>-134.09500000000116</v>
          </cell>
          <cell r="X743">
            <v>-110.20000000006985</v>
          </cell>
          <cell r="Y743">
            <v>0</v>
          </cell>
          <cell r="Z743">
            <v>0</v>
          </cell>
          <cell r="AA743">
            <v>0</v>
          </cell>
          <cell r="AB743">
            <v>-1690.6999999999534</v>
          </cell>
          <cell r="AC743">
            <v>-609.60000000009313</v>
          </cell>
          <cell r="AD743">
            <v>-623.20000000006985</v>
          </cell>
          <cell r="AE743">
            <v>-2063.4850000003353</v>
          </cell>
          <cell r="AF743">
            <v>0</v>
          </cell>
          <cell r="AG743">
            <v>0</v>
          </cell>
          <cell r="AH743">
            <v>0</v>
          </cell>
          <cell r="AI743">
            <v>-1141.6300000000047</v>
          </cell>
          <cell r="AJ743">
            <v>-58.579999999987194</v>
          </cell>
          <cell r="AK743">
            <v>-731.90000000002328</v>
          </cell>
          <cell r="AL743">
            <v>0</v>
          </cell>
          <cell r="AM743">
            <v>0</v>
          </cell>
          <cell r="AN743">
            <v>0</v>
          </cell>
          <cell r="AO743">
            <v>-131.625</v>
          </cell>
          <cell r="AP743">
            <v>-50</v>
          </cell>
          <cell r="AQ743">
            <v>50.25</v>
          </cell>
          <cell r="AR743">
            <v>-1697.3599999998696</v>
          </cell>
          <cell r="AS743">
            <v>0</v>
          </cell>
          <cell r="AT743">
            <v>0</v>
          </cell>
          <cell r="AU743">
            <v>0</v>
          </cell>
          <cell r="AV743">
            <v>-183.56000000005588</v>
          </cell>
          <cell r="AW743">
            <v>-23.279999999998836</v>
          </cell>
          <cell r="AX743">
            <v>-922.09499999997206</v>
          </cell>
          <cell r="AY743">
            <v>0</v>
          </cell>
          <cell r="AZ743">
            <v>0</v>
          </cell>
          <cell r="BA743">
            <v>0</v>
          </cell>
          <cell r="BB743">
            <v>-85.924999999988358</v>
          </cell>
          <cell r="BC743">
            <v>-718.59999999997672</v>
          </cell>
          <cell r="BD743">
            <v>236.09999999997672</v>
          </cell>
          <cell r="BE743">
            <v>-3418.0649999994785</v>
          </cell>
          <cell r="BF743">
            <v>18.800000000046566</v>
          </cell>
          <cell r="BG743">
            <v>-44.5</v>
          </cell>
          <cell r="BH743">
            <v>-82.819999999948777</v>
          </cell>
          <cell r="BI743">
            <v>-367.06999999994878</v>
          </cell>
          <cell r="BJ743">
            <v>-29.429999999993015</v>
          </cell>
          <cell r="BK743">
            <v>-733.26999999996042</v>
          </cell>
          <cell r="BL743">
            <v>-767.11999999999534</v>
          </cell>
          <cell r="BM743">
            <v>-738</v>
          </cell>
          <cell r="BN743">
            <v>-170.34499999997206</v>
          </cell>
          <cell r="BO743">
            <v>-335.09999999997672</v>
          </cell>
          <cell r="BP743">
            <v>-20.080000000016298</v>
          </cell>
          <cell r="BQ743">
            <v>-149.13000000000466</v>
          </cell>
          <cell r="BR743">
            <v>-3173.804999999702</v>
          </cell>
          <cell r="BS743">
            <v>10.5</v>
          </cell>
          <cell r="BT743">
            <v>-4.3449999999720603</v>
          </cell>
          <cell r="BU743">
            <v>-264.96999999997206</v>
          </cell>
          <cell r="BV743">
            <v>-372.71999999997206</v>
          </cell>
          <cell r="BW743">
            <v>-7.4499999999825377</v>
          </cell>
          <cell r="BX743">
            <v>-700.86999999999534</v>
          </cell>
          <cell r="BY743">
            <v>-517.97499999997672</v>
          </cell>
          <cell r="BZ743">
            <v>-590.67499999998836</v>
          </cell>
          <cell r="CA743">
            <v>-538.20000000001164</v>
          </cell>
          <cell r="CB743">
            <v>191.98000000003958</v>
          </cell>
          <cell r="CC743">
            <v>-62.90500000002794</v>
          </cell>
          <cell r="CD743">
            <v>-316.17499999998836</v>
          </cell>
          <cell r="CE743">
            <v>-5130.019999999553</v>
          </cell>
          <cell r="CF743">
            <v>-179.05000000004657</v>
          </cell>
          <cell r="CG743">
            <v>-479.01999999996042</v>
          </cell>
          <cell r="CH743">
            <v>-81.325000000011642</v>
          </cell>
          <cell r="CI743">
            <v>-367.875</v>
          </cell>
          <cell r="CJ743">
            <v>-240.13000000000466</v>
          </cell>
          <cell r="CK743">
            <v>-1075.5500000000466</v>
          </cell>
          <cell r="CL743">
            <v>-516.25</v>
          </cell>
          <cell r="CM743">
            <v>-1319.1699999999837</v>
          </cell>
          <cell r="CN743">
            <v>-138.34999999997672</v>
          </cell>
          <cell r="CO743">
            <v>-473.80000000004657</v>
          </cell>
          <cell r="CP743">
            <v>-267.45000000001164</v>
          </cell>
          <cell r="CQ743">
            <v>7.9499999999534339</v>
          </cell>
          <cell r="CR743">
            <v>-4444.4500000001863</v>
          </cell>
          <cell r="CS743">
            <v>-352.59999999997672</v>
          </cell>
          <cell r="CT743">
            <v>171.0800000000163</v>
          </cell>
          <cell r="CU743">
            <v>-508.125</v>
          </cell>
          <cell r="CV743">
            <v>-230.31999999994878</v>
          </cell>
          <cell r="CW743">
            <v>-29.400000000023283</v>
          </cell>
          <cell r="CX743">
            <v>-522.68999999994412</v>
          </cell>
          <cell r="CY743">
            <v>-289.21999999997206</v>
          </cell>
          <cell r="CZ743">
            <v>-1285.8250000000116</v>
          </cell>
          <cell r="DA743">
            <v>-236.04999999993015</v>
          </cell>
          <cell r="DB743">
            <v>-1133.5</v>
          </cell>
          <cell r="DC743">
            <v>299.75</v>
          </cell>
          <cell r="DD743">
            <v>-327.54999999993015</v>
          </cell>
          <cell r="DE743">
            <v>-2492.3550000013784</v>
          </cell>
          <cell r="DF743">
            <v>274</v>
          </cell>
          <cell r="DG743">
            <v>-390.96999999997206</v>
          </cell>
          <cell r="DH743">
            <v>-25.625</v>
          </cell>
          <cell r="DI743">
            <v>52.25</v>
          </cell>
          <cell r="DJ743">
            <v>-20.514999999984866</v>
          </cell>
          <cell r="DK743">
            <v>-767.70000000001164</v>
          </cell>
          <cell r="DL743">
            <v>-299.89999999996508</v>
          </cell>
          <cell r="DM743">
            <v>-576.71999999997206</v>
          </cell>
          <cell r="DN743">
            <v>-277.79999999998836</v>
          </cell>
          <cell r="DO743">
            <v>-231.25</v>
          </cell>
          <cell r="DP743">
            <v>-200.32500000001164</v>
          </cell>
          <cell r="DQ743">
            <v>-27.800000000046566</v>
          </cell>
          <cell r="DR743">
            <v>-4644.3150000004098</v>
          </cell>
          <cell r="DS743">
            <v>59.100000000093132</v>
          </cell>
          <cell r="DT743">
            <v>-102.5</v>
          </cell>
          <cell r="DU743">
            <v>-52.919999999983702</v>
          </cell>
          <cell r="DV743">
            <v>-10.519999999960419</v>
          </cell>
          <cell r="DW743">
            <v>0</v>
          </cell>
          <cell r="DX743">
            <v>-1045.6999999999534</v>
          </cell>
          <cell r="DY743">
            <v>-400.88000000000466</v>
          </cell>
          <cell r="DZ743">
            <v>-1831.2000000000116</v>
          </cell>
          <cell r="EA743">
            <v>-884.875</v>
          </cell>
          <cell r="EB743">
            <v>-269.65000000002328</v>
          </cell>
          <cell r="EC743">
            <v>-308.46999999997206</v>
          </cell>
          <cell r="ED743">
            <v>203.30000000004657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-2078.2000000001863</v>
          </cell>
          <cell r="R744">
            <v>-47103.80000000447</v>
          </cell>
          <cell r="S744">
            <v>-2343.2000000001863</v>
          </cell>
          <cell r="T744">
            <v>-2053.3000000000466</v>
          </cell>
          <cell r="U744">
            <v>-4946.7000000001863</v>
          </cell>
          <cell r="V744">
            <v>-2949.8999999999069</v>
          </cell>
          <cell r="W744">
            <v>-3708.3999999999069</v>
          </cell>
          <cell r="X744">
            <v>-1454.7999999998137</v>
          </cell>
          <cell r="Y744">
            <v>-939.5</v>
          </cell>
          <cell r="Z744">
            <v>-7848.4000000003725</v>
          </cell>
          <cell r="AA744">
            <v>-7862</v>
          </cell>
          <cell r="AB744">
            <v>-6024.5</v>
          </cell>
          <cell r="AC744">
            <v>-3094.2999999998137</v>
          </cell>
          <cell r="AD744">
            <v>-3878.7999999998137</v>
          </cell>
          <cell r="AE744">
            <v>-22077.20000000298</v>
          </cell>
          <cell r="AF744">
            <v>-337.69999999995343</v>
          </cell>
          <cell r="AG744">
            <v>-377</v>
          </cell>
          <cell r="AH744">
            <v>-56.399999999906868</v>
          </cell>
          <cell r="AI744">
            <v>-72.5</v>
          </cell>
          <cell r="AJ744">
            <v>-788.69999999995343</v>
          </cell>
          <cell r="AK744">
            <v>-4921.2999999998137</v>
          </cell>
          <cell r="AL744">
            <v>-4592</v>
          </cell>
          <cell r="AM744">
            <v>-8012</v>
          </cell>
          <cell r="AN744">
            <v>-945.10000000009313</v>
          </cell>
          <cell r="AO744">
            <v>-1600.8999999999069</v>
          </cell>
          <cell r="AP744">
            <v>-44.900000000139698</v>
          </cell>
          <cell r="AQ744">
            <v>-328.69999999995343</v>
          </cell>
          <cell r="AR744">
            <v>-15259.19999999553</v>
          </cell>
          <cell r="AS744">
            <v>-201.10000000009313</v>
          </cell>
          <cell r="AT744">
            <v>-778.10000000009313</v>
          </cell>
          <cell r="AU744">
            <v>-336</v>
          </cell>
          <cell r="AV744">
            <v>-72</v>
          </cell>
          <cell r="AW744">
            <v>-804.4000000001397</v>
          </cell>
          <cell r="AX744">
            <v>-1297.2000000001863</v>
          </cell>
          <cell r="AY744">
            <v>-5228.2000000001863</v>
          </cell>
          <cell r="AZ744">
            <v>-2451.2000000001863</v>
          </cell>
          <cell r="BA744">
            <v>-1859.6999999997206</v>
          </cell>
          <cell r="BB744">
            <v>-2385.3999999999069</v>
          </cell>
          <cell r="BC744">
            <v>888.80000000004657</v>
          </cell>
          <cell r="BD744">
            <v>-734.69999999995343</v>
          </cell>
          <cell r="BE744">
            <v>-18454.20000000298</v>
          </cell>
          <cell r="BF744">
            <v>278.30000000004657</v>
          </cell>
          <cell r="BG744">
            <v>-990.9000000001397</v>
          </cell>
          <cell r="BH744">
            <v>-193.20000000018626</v>
          </cell>
          <cell r="BI744">
            <v>-342.19999999995343</v>
          </cell>
          <cell r="BJ744">
            <v>500.9000000001397</v>
          </cell>
          <cell r="BK744">
            <v>-1527.3999999999069</v>
          </cell>
          <cell r="BL744">
            <v>-5026.2999999998137</v>
          </cell>
          <cell r="BM744">
            <v>-5451.7000000001863</v>
          </cell>
          <cell r="BN744">
            <v>-3321.1000000000931</v>
          </cell>
          <cell r="BO744">
            <v>-1592.1000000000931</v>
          </cell>
          <cell r="BP744">
            <v>-190.60000000009313</v>
          </cell>
          <cell r="BQ744">
            <v>-597.89999999990687</v>
          </cell>
          <cell r="BR744">
            <v>-17903.400000002235</v>
          </cell>
          <cell r="BS744">
            <v>-203.29999999981374</v>
          </cell>
          <cell r="BT744">
            <v>-108.89999999990687</v>
          </cell>
          <cell r="BU744">
            <v>-376.0999999998603</v>
          </cell>
          <cell r="BV744">
            <v>-846.69999999995343</v>
          </cell>
          <cell r="BW744">
            <v>-120.60000000009313</v>
          </cell>
          <cell r="BX744">
            <v>-1508</v>
          </cell>
          <cell r="BY744">
            <v>-6310.2999999998137</v>
          </cell>
          <cell r="BZ744">
            <v>-3406.2999999998137</v>
          </cell>
          <cell r="CA744">
            <v>-2805.5</v>
          </cell>
          <cell r="CB744">
            <v>-1833.8000000002794</v>
          </cell>
          <cell r="CC744">
            <v>-105.20000000018626</v>
          </cell>
          <cell r="CD744">
            <v>-278.70000000018626</v>
          </cell>
          <cell r="CE744">
            <v>-23193.10000000149</v>
          </cell>
          <cell r="CF744">
            <v>-363.30000000004657</v>
          </cell>
          <cell r="CG744">
            <v>-939.39999999990687</v>
          </cell>
          <cell r="CH744">
            <v>-551.19999999995343</v>
          </cell>
          <cell r="CI744">
            <v>-250.30000000004657</v>
          </cell>
          <cell r="CJ744">
            <v>-1843.5</v>
          </cell>
          <cell r="CK744">
            <v>-3025.3999999999069</v>
          </cell>
          <cell r="CL744">
            <v>-3910.7000000001863</v>
          </cell>
          <cell r="CM744">
            <v>-5090.7999999998137</v>
          </cell>
          <cell r="CN744">
            <v>-1644</v>
          </cell>
          <cell r="CO744">
            <v>-4332</v>
          </cell>
          <cell r="CP744">
            <v>-346</v>
          </cell>
          <cell r="CQ744">
            <v>-896.5</v>
          </cell>
          <cell r="CR744">
            <v>-24424.89999999851</v>
          </cell>
          <cell r="CS744">
            <v>-1093.1999999999534</v>
          </cell>
          <cell r="CT744">
            <v>-1086.8999999999069</v>
          </cell>
          <cell r="CU744">
            <v>-1053.3999999999069</v>
          </cell>
          <cell r="CV744">
            <v>-287</v>
          </cell>
          <cell r="CW744">
            <v>-151.90000000037253</v>
          </cell>
          <cell r="CX744">
            <v>-2383.1000000000931</v>
          </cell>
          <cell r="CY744">
            <v>-6357.2999999998137</v>
          </cell>
          <cell r="CZ744">
            <v>-5713</v>
          </cell>
          <cell r="DA744">
            <v>-1602.5999999996275</v>
          </cell>
          <cell r="DB744">
            <v>-3422.5</v>
          </cell>
          <cell r="DC744">
            <v>-916</v>
          </cell>
          <cell r="DD744">
            <v>-358</v>
          </cell>
          <cell r="DE744">
            <v>-16827.199999999255</v>
          </cell>
          <cell r="DF744">
            <v>-632.79999999981374</v>
          </cell>
          <cell r="DG744">
            <v>-1148</v>
          </cell>
          <cell r="DH744">
            <v>-785.39999999990687</v>
          </cell>
          <cell r="DI744">
            <v>-1004.2999999998137</v>
          </cell>
          <cell r="DJ744">
            <v>-216.5</v>
          </cell>
          <cell r="DK744">
            <v>-2332</v>
          </cell>
          <cell r="DL744">
            <v>-3036.2999999998137</v>
          </cell>
          <cell r="DM744">
            <v>-5677.5999999996275</v>
          </cell>
          <cell r="DN744">
            <v>-1184.2000000001863</v>
          </cell>
          <cell r="DO744">
            <v>-404.70000000018626</v>
          </cell>
          <cell r="DP744">
            <v>-577.70000000018626</v>
          </cell>
          <cell r="DQ744">
            <v>172.3000000002794</v>
          </cell>
          <cell r="DR744">
            <v>-21750.699999999255</v>
          </cell>
          <cell r="DS744">
            <v>-47.299999999813735</v>
          </cell>
          <cell r="DT744">
            <v>-98.400000000139698</v>
          </cell>
          <cell r="DU744">
            <v>-2218.3000000000466</v>
          </cell>
          <cell r="DV744">
            <v>50</v>
          </cell>
          <cell r="DW744">
            <v>34.799999999813735</v>
          </cell>
          <cell r="DX744">
            <v>-3166.1000000000931</v>
          </cell>
          <cell r="DY744">
            <v>-6344.2000000001863</v>
          </cell>
          <cell r="DZ744">
            <v>-5969</v>
          </cell>
          <cell r="EA744">
            <v>-1129.1999999997206</v>
          </cell>
          <cell r="EB744">
            <v>-1294</v>
          </cell>
          <cell r="EC744">
            <v>-1260.5999999998603</v>
          </cell>
          <cell r="ED744">
            <v>-308.39999999990687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-295.65200000023469</v>
          </cell>
          <cell r="R745">
            <v>-84147.534999992698</v>
          </cell>
          <cell r="S745">
            <v>-38.899999999674037</v>
          </cell>
          <cell r="T745">
            <v>-973.06200000015087</v>
          </cell>
          <cell r="U745">
            <v>-2395.9319999995641</v>
          </cell>
          <cell r="V745">
            <v>-5664.5559999998659</v>
          </cell>
          <cell r="W745">
            <v>-8017.0899999993853</v>
          </cell>
          <cell r="X745">
            <v>-12508.685999999754</v>
          </cell>
          <cell r="Y745">
            <v>-16896.964000000153</v>
          </cell>
          <cell r="Z745">
            <v>-17160.849999999627</v>
          </cell>
          <cell r="AA745">
            <v>-13643.329999999609</v>
          </cell>
          <cell r="AB745">
            <v>-4461.0799999996088</v>
          </cell>
          <cell r="AC745">
            <v>-1664.4750000000931</v>
          </cell>
          <cell r="AD745">
            <v>-722.60999999986961</v>
          </cell>
          <cell r="AE745">
            <v>-18682.595000002533</v>
          </cell>
          <cell r="AF745">
            <v>-156.18999999994412</v>
          </cell>
          <cell r="AG745">
            <v>162.9320000000298</v>
          </cell>
          <cell r="AH745">
            <v>-287.18999999994412</v>
          </cell>
          <cell r="AI745">
            <v>-1640.433999999892</v>
          </cell>
          <cell r="AJ745">
            <v>-473.32500000018626</v>
          </cell>
          <cell r="AK745">
            <v>-447.21400000015274</v>
          </cell>
          <cell r="AL745">
            <v>-9463.570000000298</v>
          </cell>
          <cell r="AM745">
            <v>-4154.4399999999441</v>
          </cell>
          <cell r="AN745">
            <v>-827.2339999997057</v>
          </cell>
          <cell r="AO745">
            <v>-652.88500000024214</v>
          </cell>
          <cell r="AP745">
            <v>312.63500000000931</v>
          </cell>
          <cell r="AQ745">
            <v>-1055.679999999702</v>
          </cell>
          <cell r="AR745">
            <v>-16558.663999997079</v>
          </cell>
          <cell r="AS745">
            <v>-452.20000000018626</v>
          </cell>
          <cell r="AT745">
            <v>290.49999999976717</v>
          </cell>
          <cell r="AU745">
            <v>-246.16000000014901</v>
          </cell>
          <cell r="AV745">
            <v>-306.72599999979138</v>
          </cell>
          <cell r="AW745">
            <v>-613.9839999997057</v>
          </cell>
          <cell r="AX745">
            <v>-1936.0799999996088</v>
          </cell>
          <cell r="AY745">
            <v>-6232.6499999999069</v>
          </cell>
          <cell r="AZ745">
            <v>-3741.9399999999441</v>
          </cell>
          <cell r="BA745">
            <v>-2883.6399999996647</v>
          </cell>
          <cell r="BB745">
            <v>-959.01999999955297</v>
          </cell>
          <cell r="BC745">
            <v>-167.86999999987893</v>
          </cell>
          <cell r="BD745">
            <v>691.10599999967963</v>
          </cell>
          <cell r="BE745">
            <v>-15349.729000002146</v>
          </cell>
          <cell r="BF745">
            <v>22.486000000033528</v>
          </cell>
          <cell r="BG745">
            <v>238.44999999995343</v>
          </cell>
          <cell r="BH745">
            <v>-350.17000000015832</v>
          </cell>
          <cell r="BI745">
            <v>-1457.285000000149</v>
          </cell>
          <cell r="BJ745">
            <v>-1027.5600000000559</v>
          </cell>
          <cell r="BK745">
            <v>-2582.0200000000186</v>
          </cell>
          <cell r="BL745">
            <v>-5676.7999999998137</v>
          </cell>
          <cell r="BM745">
            <v>-4006.2100000004284</v>
          </cell>
          <cell r="BN745">
            <v>34.580000000074506</v>
          </cell>
          <cell r="BO745">
            <v>-874.25999999931082</v>
          </cell>
          <cell r="BP745">
            <v>-50.129999999888241</v>
          </cell>
          <cell r="BQ745">
            <v>379.18999999994412</v>
          </cell>
          <cell r="BR745">
            <v>-17625.663000006229</v>
          </cell>
          <cell r="BS745">
            <v>-452.13000000012107</v>
          </cell>
          <cell r="BT745">
            <v>362.89000000013039</v>
          </cell>
          <cell r="BU745">
            <v>153.59999999962747</v>
          </cell>
          <cell r="BV745">
            <v>-427.29000000050291</v>
          </cell>
          <cell r="BW745">
            <v>-1100.7640000004321</v>
          </cell>
          <cell r="BX745">
            <v>-3398.4539999999106</v>
          </cell>
          <cell r="BY745">
            <v>-6547.4199999999255</v>
          </cell>
          <cell r="BZ745">
            <v>-5933.8999999999069</v>
          </cell>
          <cell r="CA745">
            <v>-412.85000000009313</v>
          </cell>
          <cell r="CB745">
            <v>-151.75000000046566</v>
          </cell>
          <cell r="CC745">
            <v>42.250000000232831</v>
          </cell>
          <cell r="CD745">
            <v>240.15499999979511</v>
          </cell>
          <cell r="CE745">
            <v>-23041.98199999705</v>
          </cell>
          <cell r="CF745">
            <v>-88.020000000018626</v>
          </cell>
          <cell r="CG745">
            <v>-163.75</v>
          </cell>
          <cell r="CH745">
            <v>516.55400000000373</v>
          </cell>
          <cell r="CI745">
            <v>-787.13599999947473</v>
          </cell>
          <cell r="CJ745">
            <v>-975.89000000013039</v>
          </cell>
          <cell r="CK745">
            <v>-2381.5600000005215</v>
          </cell>
          <cell r="CL745">
            <v>-9063.8500000005588</v>
          </cell>
          <cell r="CM745">
            <v>-7459.7900000000373</v>
          </cell>
          <cell r="CN745">
            <v>-1427.6200000001118</v>
          </cell>
          <cell r="CO745">
            <v>-712.4499999997206</v>
          </cell>
          <cell r="CP745">
            <v>-479.81999999983236</v>
          </cell>
          <cell r="CQ745">
            <v>-18.650000000372529</v>
          </cell>
          <cell r="CR745">
            <v>-33856.468999996781</v>
          </cell>
          <cell r="CS745">
            <v>-48.689999999944121</v>
          </cell>
          <cell r="CT745">
            <v>-1013.6449999997858</v>
          </cell>
          <cell r="CU745">
            <v>-346.86000000033528</v>
          </cell>
          <cell r="CV745">
            <v>-1859.6700000003912</v>
          </cell>
          <cell r="CW745">
            <v>-1784.8900000001304</v>
          </cell>
          <cell r="CX745">
            <v>-5316.3100000005215</v>
          </cell>
          <cell r="CY745">
            <v>-9309.5299999997951</v>
          </cell>
          <cell r="CZ745">
            <v>-8193.4599999999627</v>
          </cell>
          <cell r="DA745">
            <v>-5014.9500000001863</v>
          </cell>
          <cell r="DB745">
            <v>-58.90999999968335</v>
          </cell>
          <cell r="DC745">
            <v>-418.85999999986961</v>
          </cell>
          <cell r="DD745">
            <v>-490.69399999966845</v>
          </cell>
          <cell r="DE745">
            <v>-15461.407999996096</v>
          </cell>
          <cell r="DF745">
            <v>-304.77999999979511</v>
          </cell>
          <cell r="DG745">
            <v>-1106.5300000000279</v>
          </cell>
          <cell r="DH745">
            <v>191.11999999987893</v>
          </cell>
          <cell r="DI745">
            <v>-788.02700000000186</v>
          </cell>
          <cell r="DJ745">
            <v>-539.42000000039116</v>
          </cell>
          <cell r="DK745">
            <v>-2168.0339999999851</v>
          </cell>
          <cell r="DL745">
            <v>-7898.1299999998882</v>
          </cell>
          <cell r="DM745">
            <v>-429.43999999994412</v>
          </cell>
          <cell r="DN745">
            <v>-1123.0809999997728</v>
          </cell>
          <cell r="DO745">
            <v>-730.81600000010803</v>
          </cell>
          <cell r="DP745">
            <v>85.970000000204891</v>
          </cell>
          <cell r="DQ745">
            <v>-650.24000000022352</v>
          </cell>
          <cell r="DR745">
            <v>-17176.319000005722</v>
          </cell>
          <cell r="DS745">
            <v>-241.71500000031665</v>
          </cell>
          <cell r="DT745">
            <v>-406.73499999986961</v>
          </cell>
          <cell r="DU745">
            <v>-127.62000000011176</v>
          </cell>
          <cell r="DV745">
            <v>-631.06999999983236</v>
          </cell>
          <cell r="DW745">
            <v>-778.46999999973923</v>
          </cell>
          <cell r="DX745">
            <v>-1380.9300000001676</v>
          </cell>
          <cell r="DY745">
            <v>-5003.160000000149</v>
          </cell>
          <cell r="DZ745">
            <v>-5087.2199999997392</v>
          </cell>
          <cell r="EA745">
            <v>-2442.1340000000782</v>
          </cell>
          <cell r="EB745">
            <v>-979.31499999994412</v>
          </cell>
          <cell r="EC745">
            <v>3.8599999998696148</v>
          </cell>
          <cell r="ED745">
            <v>-101.80999999959022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-7545.0300000011921</v>
          </cell>
          <cell r="BF748">
            <v>13.5</v>
          </cell>
          <cell r="BG748">
            <v>137.12000000011176</v>
          </cell>
          <cell r="BH748">
            <v>-18.559999999997672</v>
          </cell>
          <cell r="BI748">
            <v>-326.09999999997672</v>
          </cell>
          <cell r="BJ748">
            <v>-174.56000000005588</v>
          </cell>
          <cell r="BK748">
            <v>-1162.4499999999534</v>
          </cell>
          <cell r="BL748">
            <v>-1378.6500000000233</v>
          </cell>
          <cell r="BM748">
            <v>-3074.9399999999441</v>
          </cell>
          <cell r="BN748">
            <v>-1582.5999999999767</v>
          </cell>
          <cell r="BO748">
            <v>-193.53999999992084</v>
          </cell>
          <cell r="BP748">
            <v>107</v>
          </cell>
          <cell r="BQ748">
            <v>108.75</v>
          </cell>
          <cell r="BR748">
            <v>-8233.9199999999255</v>
          </cell>
          <cell r="BS748">
            <v>72.25</v>
          </cell>
          <cell r="BT748">
            <v>-32.799999999930151</v>
          </cell>
          <cell r="BU748">
            <v>47.239999999990687</v>
          </cell>
          <cell r="BV748">
            <v>-552.23999999999069</v>
          </cell>
          <cell r="BW748">
            <v>-236.18999999994412</v>
          </cell>
          <cell r="BX748">
            <v>-568.63999999989755</v>
          </cell>
          <cell r="BY748">
            <v>-2013.4000000000233</v>
          </cell>
          <cell r="BZ748">
            <v>-3624.6000000000931</v>
          </cell>
          <cell r="CA748">
            <v>-1393.9499999999534</v>
          </cell>
          <cell r="CB748">
            <v>-128.13999999989755</v>
          </cell>
          <cell r="CC748">
            <v>90.650000000023283</v>
          </cell>
          <cell r="CD748">
            <v>105.90000000002328</v>
          </cell>
          <cell r="CE748">
            <v>-10929.279999999329</v>
          </cell>
          <cell r="CF748">
            <v>227.65000000002328</v>
          </cell>
          <cell r="CG748">
            <v>142.76000000000931</v>
          </cell>
          <cell r="CH748">
            <v>-113.6600000000326</v>
          </cell>
          <cell r="CI748">
            <v>-285.23999999999069</v>
          </cell>
          <cell r="CJ748">
            <v>-26.150000000023283</v>
          </cell>
          <cell r="CK748">
            <v>-2524.1899999999441</v>
          </cell>
          <cell r="CL748">
            <v>-2963.0999999999767</v>
          </cell>
          <cell r="CM748">
            <v>-3825.6500000000233</v>
          </cell>
          <cell r="CN748">
            <v>-1347.8499999999767</v>
          </cell>
          <cell r="CO748">
            <v>-787.15000000002328</v>
          </cell>
          <cell r="CP748">
            <v>659.8399999999674</v>
          </cell>
          <cell r="CQ748">
            <v>-86.539999999920838</v>
          </cell>
          <cell r="CR748">
            <v>-16586.160000000149</v>
          </cell>
          <cell r="CS748">
            <v>-24.260000000009313</v>
          </cell>
          <cell r="CT748">
            <v>-267.20000000006985</v>
          </cell>
          <cell r="CU748">
            <v>-40.629999999946449</v>
          </cell>
          <cell r="CV748">
            <v>112.44999999995343</v>
          </cell>
          <cell r="CW748">
            <v>-740.37999999988824</v>
          </cell>
          <cell r="CX748">
            <v>-2440.5399999999208</v>
          </cell>
          <cell r="CY748">
            <v>-3736.5399999999208</v>
          </cell>
          <cell r="CZ748">
            <v>-6412.7999999999302</v>
          </cell>
          <cell r="DA748">
            <v>-1784.3600000001024</v>
          </cell>
          <cell r="DB748">
            <v>-290.73999999999069</v>
          </cell>
          <cell r="DC748">
            <v>-449</v>
          </cell>
          <cell r="DD748">
            <v>-512.1600000000326</v>
          </cell>
          <cell r="DE748">
            <v>-2153.0900000017136</v>
          </cell>
          <cell r="DF748">
            <v>211.86000000010245</v>
          </cell>
          <cell r="DG748">
            <v>537.81000000005588</v>
          </cell>
          <cell r="DH748">
            <v>-10.470000000030268</v>
          </cell>
          <cell r="DI748">
            <v>23.099999999976717</v>
          </cell>
          <cell r="DJ748">
            <v>-308.43999999994412</v>
          </cell>
          <cell r="DK748">
            <v>-264.69999999995343</v>
          </cell>
          <cell r="DL748">
            <v>-876.31000000005588</v>
          </cell>
          <cell r="DM748">
            <v>-178.89999999990687</v>
          </cell>
          <cell r="DN748">
            <v>-428.39999999990687</v>
          </cell>
          <cell r="DO748">
            <v>-1341.2399999999907</v>
          </cell>
          <cell r="DP748">
            <v>356.65000000002328</v>
          </cell>
          <cell r="DQ748">
            <v>125.94999999995343</v>
          </cell>
          <cell r="DR748">
            <v>-4144.4600000008941</v>
          </cell>
          <cell r="DS748">
            <v>-35</v>
          </cell>
          <cell r="DT748">
            <v>199.90000000002328</v>
          </cell>
          <cell r="DU748">
            <v>110.95999999996275</v>
          </cell>
          <cell r="DV748">
            <v>-27.75</v>
          </cell>
          <cell r="DW748">
            <v>-373.59999999997672</v>
          </cell>
          <cell r="DX748">
            <v>-691.69999999995343</v>
          </cell>
          <cell r="DY748">
            <v>-1996.6399999998976</v>
          </cell>
          <cell r="DZ748">
            <v>-1257.3600000001024</v>
          </cell>
          <cell r="EA748">
            <v>-81.120000000111759</v>
          </cell>
          <cell r="EB748">
            <v>-225.18999999994412</v>
          </cell>
          <cell r="EC748">
            <v>154.93999999994412</v>
          </cell>
          <cell r="ED748">
            <v>78.099999999976717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-6805.2199999988079</v>
          </cell>
          <cell r="DF749">
            <v>-492.03999999992084</v>
          </cell>
          <cell r="DG749">
            <v>117.63999999989755</v>
          </cell>
          <cell r="DH749">
            <v>-90.5</v>
          </cell>
          <cell r="DI749">
            <v>8.9499999999534339</v>
          </cell>
          <cell r="DJ749">
            <v>-157.63999999989755</v>
          </cell>
          <cell r="DK749">
            <v>-646.86000000010245</v>
          </cell>
          <cell r="DL749">
            <v>-831.87999999988824</v>
          </cell>
          <cell r="DM749">
            <v>-2654.25</v>
          </cell>
          <cell r="DN749">
            <v>-1106</v>
          </cell>
          <cell r="DO749">
            <v>-1108.4000000000233</v>
          </cell>
          <cell r="DP749">
            <v>71.949999999953434</v>
          </cell>
          <cell r="DQ749">
            <v>83.810000000055879</v>
          </cell>
          <cell r="DR749">
            <v>-7623.5800000037998</v>
          </cell>
          <cell r="DS749">
            <v>194.60000000009313</v>
          </cell>
          <cell r="DT749">
            <v>-127.09999999997672</v>
          </cell>
          <cell r="DU749">
            <v>264.03999999992084</v>
          </cell>
          <cell r="DV749">
            <v>-782.46000000007916</v>
          </cell>
          <cell r="DW749">
            <v>-363.81000000005588</v>
          </cell>
          <cell r="DX749">
            <v>-1055.8000000000466</v>
          </cell>
          <cell r="DY749">
            <v>-3103.1200000001118</v>
          </cell>
          <cell r="DZ749">
            <v>-2168.8000000000466</v>
          </cell>
          <cell r="EA749">
            <v>-514.34999999997672</v>
          </cell>
          <cell r="EB749">
            <v>-387.46000000007916</v>
          </cell>
          <cell r="EC749">
            <v>58.299999999930151</v>
          </cell>
          <cell r="ED749">
            <v>362.37999999988824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-5570.8300000019372</v>
          </cell>
          <cell r="DF750">
            <v>-238.86000000010245</v>
          </cell>
          <cell r="DG750">
            <v>209.40000000002328</v>
          </cell>
          <cell r="DH750">
            <v>-136.55000000004657</v>
          </cell>
          <cell r="DI750">
            <v>-24.099999999976717</v>
          </cell>
          <cell r="DJ750">
            <v>-344.20000000006985</v>
          </cell>
          <cell r="DK750">
            <v>-968.90000000002328</v>
          </cell>
          <cell r="DL750">
            <v>-548.96000000007916</v>
          </cell>
          <cell r="DM750">
            <v>-1558.1500000000233</v>
          </cell>
          <cell r="DN750">
            <v>-741.90000000002328</v>
          </cell>
          <cell r="DO750">
            <v>-1011.5</v>
          </cell>
          <cell r="DP750">
            <v>-370.80000000004657</v>
          </cell>
          <cell r="DQ750">
            <v>163.68999999994412</v>
          </cell>
          <cell r="DR750">
            <v>-9092.7199999969453</v>
          </cell>
          <cell r="DS750">
            <v>-59.260000000009313</v>
          </cell>
          <cell r="DT750">
            <v>-214.76000000000931</v>
          </cell>
          <cell r="DU750">
            <v>185.30000000004657</v>
          </cell>
          <cell r="DV750">
            <v>-828.56000000005588</v>
          </cell>
          <cell r="DW750">
            <v>-308.13999999989755</v>
          </cell>
          <cell r="DX750">
            <v>-837.79999999993015</v>
          </cell>
          <cell r="DY750">
            <v>-1344.6600000000326</v>
          </cell>
          <cell r="DZ750">
            <v>-2592.9000000000233</v>
          </cell>
          <cell r="EA750">
            <v>-1384.4399999999441</v>
          </cell>
          <cell r="EB750">
            <v>-1366.5999999999767</v>
          </cell>
          <cell r="EC750">
            <v>-207.86000000010245</v>
          </cell>
          <cell r="ED750">
            <v>-133.03999999992084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7">
          <cell r="A757" t="str">
            <v>Burn Rate (MMBtu/MWh)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2E-3</v>
          </cell>
          <cell r="R759">
            <v>7.0000000000000001E-3</v>
          </cell>
          <cell r="S759">
            <v>2E-3</v>
          </cell>
          <cell r="T759">
            <v>1E-3</v>
          </cell>
          <cell r="U759">
            <v>6.0000000000000001E-3</v>
          </cell>
          <cell r="V759">
            <v>0</v>
          </cell>
          <cell r="W759">
            <v>7.0000000000000001E-3</v>
          </cell>
          <cell r="X759">
            <v>1.7999999999999999E-2</v>
          </cell>
          <cell r="Y759">
            <v>5.0000000000000001E-3</v>
          </cell>
          <cell r="Z759">
            <v>8.0000000000000002E-3</v>
          </cell>
          <cell r="AA759">
            <v>1.9E-2</v>
          </cell>
          <cell r="AB759">
            <v>8.0000000000000002E-3</v>
          </cell>
          <cell r="AC759">
            <v>8.0000000000000002E-3</v>
          </cell>
          <cell r="AD759">
            <v>3.0000000000000001E-3</v>
          </cell>
          <cell r="AE759">
            <v>6.0000000000000001E-3</v>
          </cell>
          <cell r="AF759">
            <v>0</v>
          </cell>
          <cell r="AG759">
            <v>1E-3</v>
          </cell>
          <cell r="AH759">
            <v>1E-3</v>
          </cell>
          <cell r="AI759">
            <v>1E-3</v>
          </cell>
          <cell r="AJ759">
            <v>5.0000000000000001E-3</v>
          </cell>
          <cell r="AK759">
            <v>0.02</v>
          </cell>
          <cell r="AL759">
            <v>1.2999999999999999E-2</v>
          </cell>
          <cell r="AM759">
            <v>5.0000000000000001E-3</v>
          </cell>
          <cell r="AN759">
            <v>1.0999999999999999E-2</v>
          </cell>
          <cell r="AO759">
            <v>3.0000000000000001E-3</v>
          </cell>
          <cell r="AP759">
            <v>4.0000000000000001E-3</v>
          </cell>
          <cell r="AQ759">
            <v>5.0000000000000001E-3</v>
          </cell>
          <cell r="AR759">
            <v>6.0000000000000001E-3</v>
          </cell>
          <cell r="AS759">
            <v>-1E-3</v>
          </cell>
          <cell r="AT759">
            <v>-1E-3</v>
          </cell>
          <cell r="AU759">
            <v>0</v>
          </cell>
          <cell r="AV759">
            <v>5.0000000000000001E-3</v>
          </cell>
          <cell r="AW759">
            <v>1E-3</v>
          </cell>
          <cell r="AX759">
            <v>2.7E-2</v>
          </cell>
          <cell r="AY759">
            <v>1.4999999999999999E-2</v>
          </cell>
          <cell r="AZ759">
            <v>1.0999999999999999E-2</v>
          </cell>
          <cell r="BA759">
            <v>0</v>
          </cell>
          <cell r="BB759">
            <v>0.01</v>
          </cell>
          <cell r="BC759">
            <v>-1.2E-2</v>
          </cell>
          <cell r="BD759">
            <v>3.0000000000000001E-3</v>
          </cell>
          <cell r="BE759">
            <v>4.0000000000000001E-3</v>
          </cell>
          <cell r="BF759">
            <v>-1E-3</v>
          </cell>
          <cell r="BG759">
            <v>-2E-3</v>
          </cell>
          <cell r="BH759">
            <v>-3.0000000000000001E-3</v>
          </cell>
          <cell r="BI759">
            <v>-3.0000000000000001E-3</v>
          </cell>
          <cell r="BJ759">
            <v>6.0000000000000001E-3</v>
          </cell>
          <cell r="BK759">
            <v>1.6E-2</v>
          </cell>
          <cell r="BL759">
            <v>1.6E-2</v>
          </cell>
          <cell r="BM759">
            <v>4.0000000000000001E-3</v>
          </cell>
          <cell r="BN759">
            <v>-4.0000000000000001E-3</v>
          </cell>
          <cell r="BO759">
            <v>5.0000000000000001E-3</v>
          </cell>
          <cell r="BP759">
            <v>-1E-3</v>
          </cell>
          <cell r="BQ759">
            <v>2E-3</v>
          </cell>
          <cell r="BR759">
            <v>5.0000000000000001E-3</v>
          </cell>
          <cell r="BS759">
            <v>-1E-3</v>
          </cell>
          <cell r="BT759">
            <v>3.0000000000000001E-3</v>
          </cell>
          <cell r="BU759">
            <v>1E-3</v>
          </cell>
          <cell r="BV759">
            <v>1E-3</v>
          </cell>
          <cell r="BW759">
            <v>5.0000000000000001E-3</v>
          </cell>
          <cell r="BX759">
            <v>0.01</v>
          </cell>
          <cell r="BY759">
            <v>1.2E-2</v>
          </cell>
          <cell r="BZ759">
            <v>1.0999999999999999E-2</v>
          </cell>
          <cell r="CA759">
            <v>3.0000000000000001E-3</v>
          </cell>
          <cell r="CB759">
            <v>4.0000000000000001E-3</v>
          </cell>
          <cell r="CC759">
            <v>3.0000000000000001E-3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1E-3</v>
          </cell>
          <cell r="S760">
            <v>0</v>
          </cell>
          <cell r="T760">
            <v>0</v>
          </cell>
          <cell r="U760">
            <v>0</v>
          </cell>
          <cell r="V760">
            <v>3.0000000000000001E-3</v>
          </cell>
          <cell r="W760">
            <v>2E-3</v>
          </cell>
          <cell r="X760">
            <v>1E-3</v>
          </cell>
          <cell r="Y760">
            <v>0</v>
          </cell>
          <cell r="Z760">
            <v>0</v>
          </cell>
          <cell r="AA760">
            <v>0</v>
          </cell>
          <cell r="AB760">
            <v>1E-3</v>
          </cell>
          <cell r="AC760">
            <v>0</v>
          </cell>
          <cell r="AD760">
            <v>0</v>
          </cell>
          <cell r="AE760">
            <v>1E-3</v>
          </cell>
          <cell r="AF760">
            <v>1E-3</v>
          </cell>
          <cell r="AG760">
            <v>2E-3</v>
          </cell>
          <cell r="AH760">
            <v>1E-3</v>
          </cell>
          <cell r="AI760">
            <v>3.0000000000000001E-3</v>
          </cell>
          <cell r="AJ760">
            <v>3.0000000000000001E-3</v>
          </cell>
          <cell r="AK760">
            <v>1E-3</v>
          </cell>
          <cell r="AL760">
            <v>1E-3</v>
          </cell>
          <cell r="AM760">
            <v>0</v>
          </cell>
          <cell r="AN760">
            <v>2E-3</v>
          </cell>
          <cell r="AO760">
            <v>1E-3</v>
          </cell>
          <cell r="AP760">
            <v>0</v>
          </cell>
          <cell r="AQ760">
            <v>0</v>
          </cell>
          <cell r="AR760">
            <v>1E-3</v>
          </cell>
          <cell r="AS760">
            <v>0</v>
          </cell>
          <cell r="AT760">
            <v>1E-3</v>
          </cell>
          <cell r="AU760">
            <v>1E-3</v>
          </cell>
          <cell r="AV760">
            <v>-1E-3</v>
          </cell>
          <cell r="AW760">
            <v>3.0000000000000001E-3</v>
          </cell>
          <cell r="AX760">
            <v>1E-3</v>
          </cell>
          <cell r="AY760">
            <v>0</v>
          </cell>
          <cell r="AZ760">
            <v>1E-3</v>
          </cell>
          <cell r="BA760">
            <v>2E-3</v>
          </cell>
          <cell r="BB760">
            <v>1E-3</v>
          </cell>
          <cell r="BC760">
            <v>0</v>
          </cell>
          <cell r="BD760">
            <v>1E-3</v>
          </cell>
          <cell r="BE760">
            <v>1E-3</v>
          </cell>
          <cell r="BF760">
            <v>1E-3</v>
          </cell>
          <cell r="BG760">
            <v>1E-3</v>
          </cell>
          <cell r="BH760">
            <v>2E-3</v>
          </cell>
          <cell r="BI760">
            <v>1E-3</v>
          </cell>
          <cell r="BJ760">
            <v>3.0000000000000001E-3</v>
          </cell>
          <cell r="BK760">
            <v>2E-3</v>
          </cell>
          <cell r="BL760">
            <v>1E-3</v>
          </cell>
          <cell r="BM760">
            <v>1E-3</v>
          </cell>
          <cell r="BN760">
            <v>2E-3</v>
          </cell>
          <cell r="BO760">
            <v>0</v>
          </cell>
          <cell r="BP760">
            <v>1E-3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1E-3</v>
          </cell>
          <cell r="S761">
            <v>0</v>
          </cell>
          <cell r="T761">
            <v>1E-3</v>
          </cell>
          <cell r="U761">
            <v>2E-3</v>
          </cell>
          <cell r="V761">
            <v>1E-3</v>
          </cell>
          <cell r="W761">
            <v>2E-3</v>
          </cell>
          <cell r="X761">
            <v>1E-3</v>
          </cell>
          <cell r="Y761">
            <v>0</v>
          </cell>
          <cell r="Z761">
            <v>0</v>
          </cell>
          <cell r="AA761">
            <v>0</v>
          </cell>
          <cell r="AB761">
            <v>1E-3</v>
          </cell>
          <cell r="AC761">
            <v>0</v>
          </cell>
          <cell r="AD761">
            <v>0</v>
          </cell>
          <cell r="AE761">
            <v>2E-3</v>
          </cell>
          <cell r="AF761">
            <v>0</v>
          </cell>
          <cell r="AG761">
            <v>2E-3</v>
          </cell>
          <cell r="AH761">
            <v>2E-3</v>
          </cell>
          <cell r="AI761">
            <v>2E-3</v>
          </cell>
          <cell r="AJ761">
            <v>1E-3</v>
          </cell>
          <cell r="AK761">
            <v>3.0000000000000001E-3</v>
          </cell>
          <cell r="AL761">
            <v>2E-3</v>
          </cell>
          <cell r="AM761">
            <v>1E-3</v>
          </cell>
          <cell r="AN761">
            <v>2E-3</v>
          </cell>
          <cell r="AO761">
            <v>2E-3</v>
          </cell>
          <cell r="AP761">
            <v>1E-3</v>
          </cell>
          <cell r="AQ761">
            <v>1E-3</v>
          </cell>
          <cell r="AR761">
            <v>2E-3</v>
          </cell>
          <cell r="AS761">
            <v>1E-3</v>
          </cell>
          <cell r="AT761">
            <v>2E-3</v>
          </cell>
          <cell r="AU761">
            <v>2E-3</v>
          </cell>
          <cell r="AV761">
            <v>1E-3</v>
          </cell>
          <cell r="AW761">
            <v>2E-3</v>
          </cell>
          <cell r="AX761">
            <v>3.0000000000000001E-3</v>
          </cell>
          <cell r="AY761">
            <v>2E-3</v>
          </cell>
          <cell r="AZ761">
            <v>2E-3</v>
          </cell>
          <cell r="BA761">
            <v>3.0000000000000001E-3</v>
          </cell>
          <cell r="BB761">
            <v>2E-3</v>
          </cell>
          <cell r="BC761">
            <v>2E-3</v>
          </cell>
          <cell r="BD761">
            <v>0</v>
          </cell>
          <cell r="BE761">
            <v>2E-3</v>
          </cell>
          <cell r="BF761">
            <v>0</v>
          </cell>
          <cell r="BG761">
            <v>1E-3</v>
          </cell>
          <cell r="BH761">
            <v>0</v>
          </cell>
          <cell r="BI761">
            <v>1E-3</v>
          </cell>
          <cell r="BJ761">
            <v>2E-3</v>
          </cell>
          <cell r="BK761">
            <v>3.0000000000000001E-3</v>
          </cell>
          <cell r="BL761">
            <v>4.0000000000000001E-3</v>
          </cell>
          <cell r="BM761">
            <v>3.0000000000000001E-3</v>
          </cell>
          <cell r="BN761">
            <v>1E-3</v>
          </cell>
          <cell r="BO761">
            <v>2E-3</v>
          </cell>
          <cell r="BP761">
            <v>1E-3</v>
          </cell>
          <cell r="BQ761">
            <v>0</v>
          </cell>
          <cell r="BR761">
            <v>2E-3</v>
          </cell>
          <cell r="BS761">
            <v>1E-3</v>
          </cell>
          <cell r="BT761">
            <v>1E-3</v>
          </cell>
          <cell r="BU761">
            <v>0</v>
          </cell>
          <cell r="BV761">
            <v>2E-3</v>
          </cell>
          <cell r="BW761">
            <v>1E-3</v>
          </cell>
          <cell r="BX761">
            <v>5.0000000000000001E-3</v>
          </cell>
          <cell r="BY761">
            <v>4.0000000000000001E-3</v>
          </cell>
          <cell r="BZ761">
            <v>4.0000000000000001E-3</v>
          </cell>
          <cell r="CA761">
            <v>1E-3</v>
          </cell>
          <cell r="CB761">
            <v>1E-3</v>
          </cell>
          <cell r="CC761">
            <v>1E-3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1E-3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1E-3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2E-3</v>
          </cell>
          <cell r="BS762">
            <v>3.0000000000000001E-3</v>
          </cell>
          <cell r="BT762">
            <v>0</v>
          </cell>
          <cell r="BU762">
            <v>1E-3</v>
          </cell>
          <cell r="BV762">
            <v>2E-3</v>
          </cell>
          <cell r="BW762">
            <v>4.0000000000000001E-3</v>
          </cell>
          <cell r="BX762">
            <v>1E-3</v>
          </cell>
          <cell r="BY762">
            <v>1E-3</v>
          </cell>
          <cell r="BZ762">
            <v>1E-3</v>
          </cell>
          <cell r="CA762">
            <v>3.0000000000000001E-3</v>
          </cell>
          <cell r="CB762">
            <v>0</v>
          </cell>
          <cell r="CC762">
            <v>1E-3</v>
          </cell>
          <cell r="CD762">
            <v>1E-3</v>
          </cell>
          <cell r="CE762">
            <v>1E-3</v>
          </cell>
          <cell r="CF762">
            <v>1E-3</v>
          </cell>
          <cell r="CG762">
            <v>1E-3</v>
          </cell>
          <cell r="CH762">
            <v>1E-3</v>
          </cell>
          <cell r="CI762">
            <v>2E-3</v>
          </cell>
          <cell r="CJ762">
            <v>1E-3</v>
          </cell>
          <cell r="CK762">
            <v>2E-3</v>
          </cell>
          <cell r="CL762">
            <v>1E-3</v>
          </cell>
          <cell r="CM762">
            <v>1E-3</v>
          </cell>
          <cell r="CN762">
            <v>2E-3</v>
          </cell>
          <cell r="CO762">
            <v>0</v>
          </cell>
          <cell r="CP762">
            <v>0</v>
          </cell>
          <cell r="CQ762">
            <v>1E-3</v>
          </cell>
          <cell r="CR762">
            <v>1E-3</v>
          </cell>
          <cell r="CS762">
            <v>1E-3</v>
          </cell>
          <cell r="CT762">
            <v>1E-3</v>
          </cell>
          <cell r="CU762">
            <v>0</v>
          </cell>
          <cell r="CV762">
            <v>1E-3</v>
          </cell>
          <cell r="CW762">
            <v>4.0000000000000001E-3</v>
          </cell>
          <cell r="CX762">
            <v>2E-3</v>
          </cell>
          <cell r="CY762">
            <v>0</v>
          </cell>
          <cell r="CZ762">
            <v>1E-3</v>
          </cell>
          <cell r="DA762">
            <v>1E-3</v>
          </cell>
          <cell r="DB762">
            <v>1E-3</v>
          </cell>
          <cell r="DC762">
            <v>2E-3</v>
          </cell>
          <cell r="DD762">
            <v>2E-3</v>
          </cell>
          <cell r="DE762">
            <v>1E-3</v>
          </cell>
          <cell r="DF762">
            <v>3.0000000000000001E-3</v>
          </cell>
          <cell r="DG762">
            <v>-2E-3</v>
          </cell>
          <cell r="DH762">
            <v>-1E-3</v>
          </cell>
          <cell r="DI762">
            <v>0</v>
          </cell>
          <cell r="DJ762">
            <v>4.0000000000000001E-3</v>
          </cell>
          <cell r="DK762">
            <v>1E-3</v>
          </cell>
          <cell r="DL762">
            <v>1E-3</v>
          </cell>
          <cell r="DM762">
            <v>0</v>
          </cell>
          <cell r="DN762">
            <v>1E-3</v>
          </cell>
          <cell r="DO762">
            <v>-1E-3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1E-3</v>
          </cell>
          <cell r="R763">
            <v>4.0000000000000001E-3</v>
          </cell>
          <cell r="S763">
            <v>3.0000000000000001E-3</v>
          </cell>
          <cell r="T763">
            <v>5.0000000000000001E-3</v>
          </cell>
          <cell r="U763">
            <v>6.0000000000000001E-3</v>
          </cell>
          <cell r="V763">
            <v>1.2999999999999999E-2</v>
          </cell>
          <cell r="W763">
            <v>8.0000000000000002E-3</v>
          </cell>
          <cell r="X763">
            <v>1.2E-2</v>
          </cell>
          <cell r="Y763">
            <v>2E-3</v>
          </cell>
          <cell r="Z763">
            <v>1E-3</v>
          </cell>
          <cell r="AA763">
            <v>3.0000000000000001E-3</v>
          </cell>
          <cell r="AB763">
            <v>4.0000000000000001E-3</v>
          </cell>
          <cell r="AC763">
            <v>4.0000000000000001E-3</v>
          </cell>
          <cell r="AD763">
            <v>1E-3</v>
          </cell>
          <cell r="AE763">
            <v>4.0000000000000001E-3</v>
          </cell>
          <cell r="AF763">
            <v>3.0000000000000001E-3</v>
          </cell>
          <cell r="AG763">
            <v>3.0000000000000001E-3</v>
          </cell>
          <cell r="AH763">
            <v>4.0000000000000001E-3</v>
          </cell>
          <cell r="AI763">
            <v>3.0000000000000001E-3</v>
          </cell>
          <cell r="AJ763">
            <v>6.0000000000000001E-3</v>
          </cell>
          <cell r="AK763">
            <v>6.0000000000000001E-3</v>
          </cell>
          <cell r="AL763">
            <v>5.0000000000000001E-3</v>
          </cell>
          <cell r="AM763">
            <v>4.0000000000000001E-3</v>
          </cell>
          <cell r="AN763">
            <v>7.0000000000000001E-3</v>
          </cell>
          <cell r="AO763">
            <v>4.0000000000000001E-3</v>
          </cell>
          <cell r="AP763">
            <v>4.0000000000000001E-3</v>
          </cell>
          <cell r="AQ763">
            <v>2E-3</v>
          </cell>
          <cell r="AR763">
            <v>4.0000000000000001E-3</v>
          </cell>
          <cell r="AS763">
            <v>2E-3</v>
          </cell>
          <cell r="AT763">
            <v>2E-3</v>
          </cell>
          <cell r="AU763">
            <v>6.0000000000000001E-3</v>
          </cell>
          <cell r="AV763">
            <v>7.0000000000000001E-3</v>
          </cell>
          <cell r="AW763">
            <v>5.0000000000000001E-3</v>
          </cell>
          <cell r="AX763">
            <v>8.0000000000000002E-3</v>
          </cell>
          <cell r="AY763">
            <v>2E-3</v>
          </cell>
          <cell r="AZ763">
            <v>4.0000000000000001E-3</v>
          </cell>
          <cell r="BA763">
            <v>5.0000000000000001E-3</v>
          </cell>
          <cell r="BB763">
            <v>4.0000000000000001E-3</v>
          </cell>
          <cell r="BC763">
            <v>3.0000000000000001E-3</v>
          </cell>
          <cell r="BD763">
            <v>2E-3</v>
          </cell>
          <cell r="BE763">
            <v>5.0000000000000001E-3</v>
          </cell>
          <cell r="BF763">
            <v>2E-3</v>
          </cell>
          <cell r="BG763">
            <v>3.0000000000000001E-3</v>
          </cell>
          <cell r="BH763">
            <v>4.0000000000000001E-3</v>
          </cell>
          <cell r="BI763">
            <v>8.0000000000000002E-3</v>
          </cell>
          <cell r="BJ763">
            <v>5.0000000000000001E-3</v>
          </cell>
          <cell r="BK763">
            <v>8.9999999999999993E-3</v>
          </cell>
          <cell r="BL763">
            <v>3.0000000000000001E-3</v>
          </cell>
          <cell r="BM763">
            <v>5.0000000000000001E-3</v>
          </cell>
          <cell r="BN763">
            <v>6.0000000000000001E-3</v>
          </cell>
          <cell r="BO763">
            <v>3.0000000000000001E-3</v>
          </cell>
          <cell r="BP763">
            <v>3.0000000000000001E-3</v>
          </cell>
          <cell r="BQ763">
            <v>2E-3</v>
          </cell>
          <cell r="BR763">
            <v>4.0000000000000001E-3</v>
          </cell>
          <cell r="BS763">
            <v>2E-3</v>
          </cell>
          <cell r="BT763">
            <v>4.0000000000000001E-3</v>
          </cell>
          <cell r="BU763">
            <v>5.0000000000000001E-3</v>
          </cell>
          <cell r="BV763">
            <v>8.0000000000000002E-3</v>
          </cell>
          <cell r="BW763">
            <v>8.0000000000000002E-3</v>
          </cell>
          <cell r="BX763">
            <v>8.0000000000000002E-3</v>
          </cell>
          <cell r="BY763">
            <v>3.0000000000000001E-3</v>
          </cell>
          <cell r="BZ763">
            <v>4.0000000000000001E-3</v>
          </cell>
          <cell r="CA763">
            <v>5.0000000000000001E-3</v>
          </cell>
          <cell r="CB763">
            <v>5.0000000000000001E-3</v>
          </cell>
          <cell r="CC763">
            <v>3.0000000000000001E-3</v>
          </cell>
          <cell r="CD763">
            <v>1E-3</v>
          </cell>
          <cell r="CE763">
            <v>4.0000000000000001E-3</v>
          </cell>
          <cell r="CF763">
            <v>2E-3</v>
          </cell>
          <cell r="CG763">
            <v>3.0000000000000001E-3</v>
          </cell>
          <cell r="CH763">
            <v>3.0000000000000001E-3</v>
          </cell>
          <cell r="CI763">
            <v>5.0000000000000001E-3</v>
          </cell>
          <cell r="CJ763">
            <v>1.0999999999999999E-2</v>
          </cell>
          <cell r="CK763">
            <v>7.0000000000000001E-3</v>
          </cell>
          <cell r="CL763">
            <v>3.0000000000000001E-3</v>
          </cell>
          <cell r="CM763">
            <v>2E-3</v>
          </cell>
          <cell r="CN763">
            <v>5.0000000000000001E-3</v>
          </cell>
          <cell r="CO763">
            <v>3.0000000000000001E-3</v>
          </cell>
          <cell r="CP763">
            <v>3.0000000000000001E-3</v>
          </cell>
          <cell r="CQ763">
            <v>2E-3</v>
          </cell>
          <cell r="CR763">
            <v>4.0000000000000001E-3</v>
          </cell>
          <cell r="CS763">
            <v>2E-3</v>
          </cell>
          <cell r="CT763">
            <v>5.0000000000000001E-3</v>
          </cell>
          <cell r="CU763">
            <v>4.0000000000000001E-3</v>
          </cell>
          <cell r="CV763">
            <v>6.0000000000000001E-3</v>
          </cell>
          <cell r="CW763">
            <v>1.0999999999999999E-2</v>
          </cell>
          <cell r="CX763">
            <v>8.9999999999999993E-3</v>
          </cell>
          <cell r="CY763">
            <v>2E-3</v>
          </cell>
          <cell r="CZ763">
            <v>3.0000000000000001E-3</v>
          </cell>
          <cell r="DA763">
            <v>4.0000000000000001E-3</v>
          </cell>
          <cell r="DB763">
            <v>3.0000000000000001E-3</v>
          </cell>
          <cell r="DC763">
            <v>2E-3</v>
          </cell>
          <cell r="DD763">
            <v>1E-3</v>
          </cell>
          <cell r="DE763">
            <v>4.0000000000000001E-3</v>
          </cell>
          <cell r="DF763">
            <v>2E-3</v>
          </cell>
          <cell r="DG763">
            <v>2E-3</v>
          </cell>
          <cell r="DH763">
            <v>4.0000000000000001E-3</v>
          </cell>
          <cell r="DI763">
            <v>5.0000000000000001E-3</v>
          </cell>
          <cell r="DJ763">
            <v>5.0000000000000001E-3</v>
          </cell>
          <cell r="DK763">
            <v>6.0000000000000001E-3</v>
          </cell>
          <cell r="DL763">
            <v>4.0000000000000001E-3</v>
          </cell>
          <cell r="DM763">
            <v>3.0000000000000001E-3</v>
          </cell>
          <cell r="DN763">
            <v>6.0000000000000001E-3</v>
          </cell>
          <cell r="DO763">
            <v>5.0000000000000001E-3</v>
          </cell>
          <cell r="DP763">
            <v>4.0000000000000001E-3</v>
          </cell>
          <cell r="DQ763">
            <v>1E-3</v>
          </cell>
          <cell r="DR763">
            <v>3.0000000000000001E-3</v>
          </cell>
          <cell r="DS763">
            <v>1E-3</v>
          </cell>
          <cell r="DT763">
            <v>4.0000000000000001E-3</v>
          </cell>
          <cell r="DU763">
            <v>5.0000000000000001E-3</v>
          </cell>
          <cell r="DV763">
            <v>5.0000000000000001E-3</v>
          </cell>
          <cell r="DW763">
            <v>2E-3</v>
          </cell>
          <cell r="DX763">
            <v>7.0000000000000001E-3</v>
          </cell>
          <cell r="DY763">
            <v>2E-3</v>
          </cell>
          <cell r="DZ763">
            <v>3.0000000000000001E-3</v>
          </cell>
          <cell r="EA763">
            <v>6.0000000000000001E-3</v>
          </cell>
          <cell r="EB763">
            <v>3.0000000000000001E-3</v>
          </cell>
          <cell r="EC763">
            <v>3.0000000000000001E-3</v>
          </cell>
          <cell r="ED763">
            <v>1E-3</v>
          </cell>
          <cell r="EE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1E-3</v>
          </cell>
          <cell r="R764">
            <v>3.0000000000000001E-3</v>
          </cell>
          <cell r="S764">
            <v>1E-3</v>
          </cell>
          <cell r="T764">
            <v>4.0000000000000001E-3</v>
          </cell>
          <cell r="U764">
            <v>8.9999999999999993E-3</v>
          </cell>
          <cell r="V764">
            <v>8.9999999999999993E-3</v>
          </cell>
          <cell r="W764">
            <v>1.0999999999999999E-2</v>
          </cell>
          <cell r="X764">
            <v>5.0000000000000001E-3</v>
          </cell>
          <cell r="Y764">
            <v>1E-3</v>
          </cell>
          <cell r="Z764">
            <v>1E-3</v>
          </cell>
          <cell r="AA764">
            <v>2E-3</v>
          </cell>
          <cell r="AB764">
            <v>2E-3</v>
          </cell>
          <cell r="AC764">
            <v>3.0000000000000001E-3</v>
          </cell>
          <cell r="AD764">
            <v>1E-3</v>
          </cell>
          <cell r="AE764">
            <v>5.0000000000000001E-3</v>
          </cell>
          <cell r="AF764">
            <v>1E-3</v>
          </cell>
          <cell r="AG764">
            <v>3.0000000000000001E-3</v>
          </cell>
          <cell r="AH764">
            <v>6.0000000000000001E-3</v>
          </cell>
          <cell r="AI764">
            <v>6.0000000000000001E-3</v>
          </cell>
          <cell r="AJ764">
            <v>1.0999999999999999E-2</v>
          </cell>
          <cell r="AK764">
            <v>8.9999999999999993E-3</v>
          </cell>
          <cell r="AL764">
            <v>2E-3</v>
          </cell>
          <cell r="AM764">
            <v>4.0000000000000001E-3</v>
          </cell>
          <cell r="AN764">
            <v>6.0000000000000001E-3</v>
          </cell>
          <cell r="AO764">
            <v>6.0000000000000001E-3</v>
          </cell>
          <cell r="AP764">
            <v>3.0000000000000001E-3</v>
          </cell>
          <cell r="AQ764">
            <v>2E-3</v>
          </cell>
          <cell r="AR764">
            <v>4.0000000000000001E-3</v>
          </cell>
          <cell r="AS764">
            <v>2E-3</v>
          </cell>
          <cell r="AT764">
            <v>2E-3</v>
          </cell>
          <cell r="AU764">
            <v>5.0000000000000001E-3</v>
          </cell>
          <cell r="AV764">
            <v>3.0000000000000001E-3</v>
          </cell>
          <cell r="AW764">
            <v>1.0999999999999999E-2</v>
          </cell>
          <cell r="AX764">
            <v>8.0000000000000002E-3</v>
          </cell>
          <cell r="AY764">
            <v>3.0000000000000001E-3</v>
          </cell>
          <cell r="AZ764">
            <v>3.0000000000000001E-3</v>
          </cell>
          <cell r="BA764">
            <v>8.0000000000000002E-3</v>
          </cell>
          <cell r="BB764">
            <v>5.0000000000000001E-3</v>
          </cell>
          <cell r="BC764">
            <v>4.0000000000000001E-3</v>
          </cell>
          <cell r="BD764">
            <v>1E-3</v>
          </cell>
          <cell r="BE764">
            <v>4.0000000000000001E-3</v>
          </cell>
          <cell r="BF764">
            <v>2E-3</v>
          </cell>
          <cell r="BG764">
            <v>3.0000000000000001E-3</v>
          </cell>
          <cell r="BH764">
            <v>6.0000000000000001E-3</v>
          </cell>
          <cell r="BI764">
            <v>6.0000000000000001E-3</v>
          </cell>
          <cell r="BJ764">
            <v>6.0000000000000001E-3</v>
          </cell>
          <cell r="BK764">
            <v>8.0000000000000002E-3</v>
          </cell>
          <cell r="BL764">
            <v>3.0000000000000001E-3</v>
          </cell>
          <cell r="BM764">
            <v>3.0000000000000001E-3</v>
          </cell>
          <cell r="BN764">
            <v>8.0000000000000002E-3</v>
          </cell>
          <cell r="BO764">
            <v>3.0000000000000001E-3</v>
          </cell>
          <cell r="BP764">
            <v>4.0000000000000001E-3</v>
          </cell>
          <cell r="BQ764">
            <v>1E-3</v>
          </cell>
          <cell r="BR764">
            <v>4.0000000000000001E-3</v>
          </cell>
          <cell r="BS764">
            <v>3.0000000000000001E-3</v>
          </cell>
          <cell r="BT764">
            <v>3.0000000000000001E-3</v>
          </cell>
          <cell r="BU764">
            <v>7.0000000000000001E-3</v>
          </cell>
          <cell r="BV764">
            <v>6.0000000000000001E-3</v>
          </cell>
          <cell r="BW764">
            <v>0.01</v>
          </cell>
          <cell r="BX764">
            <v>6.0000000000000001E-3</v>
          </cell>
          <cell r="BY764">
            <v>2E-3</v>
          </cell>
          <cell r="BZ764">
            <v>2E-3</v>
          </cell>
          <cell r="CA764">
            <v>7.0000000000000001E-3</v>
          </cell>
          <cell r="CB764">
            <v>5.0000000000000001E-3</v>
          </cell>
          <cell r="CC764">
            <v>3.0000000000000001E-3</v>
          </cell>
          <cell r="CD764">
            <v>1E-3</v>
          </cell>
          <cell r="CE764">
            <v>4.0000000000000001E-3</v>
          </cell>
          <cell r="CF764">
            <v>4.0000000000000001E-3</v>
          </cell>
          <cell r="CG764">
            <v>3.0000000000000001E-3</v>
          </cell>
          <cell r="CH764">
            <v>5.0000000000000001E-3</v>
          </cell>
          <cell r="CI764">
            <v>5.0000000000000001E-3</v>
          </cell>
          <cell r="CJ764">
            <v>1.2999999999999999E-2</v>
          </cell>
          <cell r="CK764">
            <v>6.0000000000000001E-3</v>
          </cell>
          <cell r="CL764">
            <v>1E-3</v>
          </cell>
          <cell r="CM764">
            <v>2E-3</v>
          </cell>
          <cell r="CN764">
            <v>7.0000000000000001E-3</v>
          </cell>
          <cell r="CO764">
            <v>3.0000000000000001E-3</v>
          </cell>
          <cell r="CP764">
            <v>3.0000000000000001E-3</v>
          </cell>
          <cell r="CQ764">
            <v>1E-3</v>
          </cell>
          <cell r="CR764">
            <v>4.0000000000000001E-3</v>
          </cell>
          <cell r="CS764">
            <v>3.0000000000000001E-3</v>
          </cell>
          <cell r="CT764">
            <v>3.0000000000000001E-3</v>
          </cell>
          <cell r="CU764">
            <v>3.0000000000000001E-3</v>
          </cell>
          <cell r="CV764">
            <v>4.0000000000000001E-3</v>
          </cell>
          <cell r="CW764">
            <v>1.2999999999999999E-2</v>
          </cell>
          <cell r="CX764">
            <v>8.0000000000000002E-3</v>
          </cell>
          <cell r="CY764">
            <v>1E-3</v>
          </cell>
          <cell r="CZ764">
            <v>3.0000000000000001E-3</v>
          </cell>
          <cell r="DA764">
            <v>5.0000000000000001E-3</v>
          </cell>
          <cell r="DB764">
            <v>2E-3</v>
          </cell>
          <cell r="DC764">
            <v>3.0000000000000001E-3</v>
          </cell>
          <cell r="DD764">
            <v>2E-3</v>
          </cell>
          <cell r="DE764">
            <v>5.0000000000000001E-3</v>
          </cell>
          <cell r="DF764">
            <v>3.0000000000000001E-3</v>
          </cell>
          <cell r="DG764">
            <v>4.0000000000000001E-3</v>
          </cell>
          <cell r="DH764">
            <v>4.0000000000000001E-3</v>
          </cell>
          <cell r="DI764">
            <v>3.0000000000000001E-3</v>
          </cell>
          <cell r="DJ764">
            <v>6.0000000000000001E-3</v>
          </cell>
          <cell r="DK764">
            <v>8.0000000000000002E-3</v>
          </cell>
          <cell r="DL764">
            <v>8.0000000000000002E-3</v>
          </cell>
          <cell r="DM764">
            <v>4.0000000000000001E-3</v>
          </cell>
          <cell r="DN764">
            <v>5.0000000000000001E-3</v>
          </cell>
          <cell r="DO764">
            <v>7.0000000000000001E-3</v>
          </cell>
          <cell r="DP764">
            <v>5.0000000000000001E-3</v>
          </cell>
          <cell r="DQ764">
            <v>1E-3</v>
          </cell>
          <cell r="DR764">
            <v>5.0000000000000001E-3</v>
          </cell>
          <cell r="DS764">
            <v>0</v>
          </cell>
          <cell r="DT764">
            <v>3.0000000000000001E-3</v>
          </cell>
          <cell r="DU764">
            <v>3.0000000000000001E-3</v>
          </cell>
          <cell r="DV764">
            <v>2E-3</v>
          </cell>
          <cell r="DW764">
            <v>7.0000000000000001E-3</v>
          </cell>
          <cell r="DX764">
            <v>1.4999999999999999E-2</v>
          </cell>
          <cell r="DY764">
            <v>6.0000000000000001E-3</v>
          </cell>
          <cell r="DZ764">
            <v>5.0000000000000001E-3</v>
          </cell>
          <cell r="EA764">
            <v>6.0000000000000001E-3</v>
          </cell>
          <cell r="EB764">
            <v>7.0000000000000001E-3</v>
          </cell>
          <cell r="EC764">
            <v>4.0000000000000001E-3</v>
          </cell>
          <cell r="ED764">
            <v>1E-3</v>
          </cell>
          <cell r="EE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1E-3</v>
          </cell>
          <cell r="R765">
            <v>8.0000000000000002E-3</v>
          </cell>
          <cell r="S765">
            <v>4.0000000000000001E-3</v>
          </cell>
          <cell r="T765">
            <v>3.0000000000000001E-3</v>
          </cell>
          <cell r="U765">
            <v>4.0000000000000001E-3</v>
          </cell>
          <cell r="V765">
            <v>4.0000000000000001E-3</v>
          </cell>
          <cell r="W765">
            <v>3.0000000000000001E-3</v>
          </cell>
          <cell r="X765">
            <v>1.7999999999999999E-2</v>
          </cell>
          <cell r="Y765">
            <v>8.0000000000000002E-3</v>
          </cell>
          <cell r="Z765">
            <v>8.9999999999999993E-3</v>
          </cell>
          <cell r="AA765">
            <v>1.2999999999999999E-2</v>
          </cell>
          <cell r="AB765">
            <v>1.2999999999999999E-2</v>
          </cell>
          <cell r="AC765">
            <v>2E-3</v>
          </cell>
          <cell r="AD765">
            <v>2E-3</v>
          </cell>
          <cell r="AE765">
            <v>4.0000000000000001E-3</v>
          </cell>
          <cell r="AF765">
            <v>1E-3</v>
          </cell>
          <cell r="AG765">
            <v>-1E-3</v>
          </cell>
          <cell r="AH765">
            <v>0</v>
          </cell>
          <cell r="AI765">
            <v>-1E-3</v>
          </cell>
          <cell r="AJ765">
            <v>0</v>
          </cell>
          <cell r="AK765">
            <v>8.0000000000000002E-3</v>
          </cell>
          <cell r="AL765">
            <v>0.01</v>
          </cell>
          <cell r="AM765">
            <v>5.0000000000000001E-3</v>
          </cell>
          <cell r="AN765">
            <v>6.0000000000000001E-3</v>
          </cell>
          <cell r="AO765">
            <v>6.0000000000000001E-3</v>
          </cell>
          <cell r="AP765">
            <v>-1E-3</v>
          </cell>
          <cell r="AQ765">
            <v>-2E-3</v>
          </cell>
          <cell r="AR765">
            <v>4.0000000000000001E-3</v>
          </cell>
          <cell r="AS765">
            <v>0</v>
          </cell>
          <cell r="AT765">
            <v>1E-3</v>
          </cell>
          <cell r="AU765">
            <v>-1E-3</v>
          </cell>
          <cell r="AV765">
            <v>-1E-3</v>
          </cell>
          <cell r="AW765">
            <v>1E-3</v>
          </cell>
          <cell r="AX765">
            <v>5.0000000000000001E-3</v>
          </cell>
          <cell r="AY765">
            <v>6.0000000000000001E-3</v>
          </cell>
          <cell r="AZ765">
            <v>0.01</v>
          </cell>
          <cell r="BA765">
            <v>6.0000000000000001E-3</v>
          </cell>
          <cell r="BB765">
            <v>3.0000000000000001E-3</v>
          </cell>
          <cell r="BC765">
            <v>1E-3</v>
          </cell>
          <cell r="BD765">
            <v>-1E-3</v>
          </cell>
          <cell r="BE765">
            <v>4.0000000000000001E-3</v>
          </cell>
          <cell r="BF765">
            <v>1E-3</v>
          </cell>
          <cell r="BG765">
            <v>0</v>
          </cell>
          <cell r="BH765">
            <v>1E-3</v>
          </cell>
          <cell r="BI765">
            <v>1E-3</v>
          </cell>
          <cell r="BJ765">
            <v>2E-3</v>
          </cell>
          <cell r="BK765">
            <v>5.0000000000000001E-3</v>
          </cell>
          <cell r="BL765">
            <v>6.0000000000000001E-3</v>
          </cell>
          <cell r="BM765">
            <v>8.0000000000000002E-3</v>
          </cell>
          <cell r="BN765">
            <v>5.0000000000000001E-3</v>
          </cell>
          <cell r="BO765">
            <v>7.0000000000000001E-3</v>
          </cell>
          <cell r="BP765">
            <v>1E-3</v>
          </cell>
          <cell r="BQ765">
            <v>1E-3</v>
          </cell>
          <cell r="BR765">
            <v>4.0000000000000001E-3</v>
          </cell>
          <cell r="BS765">
            <v>0</v>
          </cell>
          <cell r="BT765">
            <v>2E-3</v>
          </cell>
          <cell r="BU765">
            <v>0</v>
          </cell>
          <cell r="BV765">
            <v>3.0000000000000001E-3</v>
          </cell>
          <cell r="BW765">
            <v>2E-3</v>
          </cell>
          <cell r="BX765">
            <v>7.0000000000000001E-3</v>
          </cell>
          <cell r="BY765">
            <v>6.0000000000000001E-3</v>
          </cell>
          <cell r="BZ765">
            <v>7.0000000000000001E-3</v>
          </cell>
          <cell r="CA765">
            <v>5.0000000000000001E-3</v>
          </cell>
          <cell r="CB765">
            <v>4.0000000000000001E-3</v>
          </cell>
          <cell r="CC765">
            <v>1E-3</v>
          </cell>
          <cell r="CD765">
            <v>2E-3</v>
          </cell>
          <cell r="CE765">
            <v>5.0000000000000001E-3</v>
          </cell>
          <cell r="CF765">
            <v>2E-3</v>
          </cell>
          <cell r="CG765">
            <v>3.0000000000000001E-3</v>
          </cell>
          <cell r="CH765">
            <v>2E-3</v>
          </cell>
          <cell r="CI765">
            <v>2E-3</v>
          </cell>
          <cell r="CJ765">
            <v>0</v>
          </cell>
          <cell r="CK765">
            <v>1.2999999999999999E-2</v>
          </cell>
          <cell r="CL765">
            <v>8.0000000000000002E-3</v>
          </cell>
          <cell r="CM765">
            <v>6.0000000000000001E-3</v>
          </cell>
          <cell r="CN765">
            <v>3.0000000000000001E-3</v>
          </cell>
          <cell r="CO765">
            <v>5.0000000000000001E-3</v>
          </cell>
          <cell r="CP765">
            <v>2E-3</v>
          </cell>
          <cell r="CQ765">
            <v>1E-3</v>
          </cell>
          <cell r="CR765">
            <v>3.0000000000000001E-3</v>
          </cell>
          <cell r="CS765">
            <v>2E-3</v>
          </cell>
          <cell r="CT765">
            <v>2E-3</v>
          </cell>
          <cell r="CU765">
            <v>1E-3</v>
          </cell>
          <cell r="CV765">
            <v>0</v>
          </cell>
          <cell r="CW765">
            <v>2E-3</v>
          </cell>
          <cell r="CX765">
            <v>5.0000000000000001E-3</v>
          </cell>
          <cell r="CY765">
            <v>7.0000000000000001E-3</v>
          </cell>
          <cell r="CZ765">
            <v>4.0000000000000001E-3</v>
          </cell>
          <cell r="DA765">
            <v>3.0000000000000001E-3</v>
          </cell>
          <cell r="DB765">
            <v>1E-3</v>
          </cell>
          <cell r="DC765">
            <v>0</v>
          </cell>
          <cell r="DD765">
            <v>0</v>
          </cell>
          <cell r="DE765">
            <v>3.0000000000000001E-3</v>
          </cell>
          <cell r="DF765">
            <v>2E-3</v>
          </cell>
          <cell r="DG765">
            <v>1E-3</v>
          </cell>
          <cell r="DH765">
            <v>0</v>
          </cell>
          <cell r="DI765">
            <v>1E-3</v>
          </cell>
          <cell r="DJ765">
            <v>-1E-3</v>
          </cell>
          <cell r="DK765">
            <v>4.0000000000000001E-3</v>
          </cell>
          <cell r="DL765">
            <v>6.0000000000000001E-3</v>
          </cell>
          <cell r="DM765">
            <v>6.0000000000000001E-3</v>
          </cell>
          <cell r="DN765">
            <v>2E-3</v>
          </cell>
          <cell r="DO765">
            <v>1E-3</v>
          </cell>
          <cell r="DP765">
            <v>0</v>
          </cell>
          <cell r="DQ765">
            <v>2E-3</v>
          </cell>
          <cell r="DR765">
            <v>3.0000000000000001E-3</v>
          </cell>
          <cell r="DS765">
            <v>2E-3</v>
          </cell>
          <cell r="DT765">
            <v>0</v>
          </cell>
          <cell r="DU765">
            <v>0</v>
          </cell>
          <cell r="DV765">
            <v>1E-3</v>
          </cell>
          <cell r="DW765">
            <v>2E-3</v>
          </cell>
          <cell r="DX765">
            <v>5.0000000000000001E-3</v>
          </cell>
          <cell r="DY765">
            <v>3.0000000000000001E-3</v>
          </cell>
          <cell r="DZ765">
            <v>6.0000000000000001E-3</v>
          </cell>
          <cell r="EA765">
            <v>2E-3</v>
          </cell>
          <cell r="EB765">
            <v>2E-3</v>
          </cell>
          <cell r="EC765">
            <v>0</v>
          </cell>
          <cell r="ED765">
            <v>1E-3</v>
          </cell>
          <cell r="EE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0.01</v>
          </cell>
          <cell r="R766">
            <v>2.4E-2</v>
          </cell>
          <cell r="S766">
            <v>5.0000000000000001E-3</v>
          </cell>
          <cell r="T766">
            <v>1.2E-2</v>
          </cell>
          <cell r="U766">
            <v>1.4E-2</v>
          </cell>
          <cell r="V766">
            <v>1.0999999999999999E-2</v>
          </cell>
          <cell r="W766">
            <v>2.8000000000000001E-2</v>
          </cell>
          <cell r="X766">
            <v>8.5999999999999993E-2</v>
          </cell>
          <cell r="Y766">
            <v>3.2000000000000001E-2</v>
          </cell>
          <cell r="Z766">
            <v>3.1E-2</v>
          </cell>
          <cell r="AA766">
            <v>3.7999999999999999E-2</v>
          </cell>
          <cell r="AB766">
            <v>2.7E-2</v>
          </cell>
          <cell r="AC766">
            <v>0.01</v>
          </cell>
          <cell r="AD766">
            <v>6.0000000000000001E-3</v>
          </cell>
          <cell r="AE766">
            <v>1.6E-2</v>
          </cell>
          <cell r="AF766">
            <v>5.0000000000000001E-3</v>
          </cell>
          <cell r="AG766">
            <v>3.0000000000000001E-3</v>
          </cell>
          <cell r="AH766">
            <v>-1E-3</v>
          </cell>
          <cell r="AI766">
            <v>4.0000000000000001E-3</v>
          </cell>
          <cell r="AJ766">
            <v>1.6E-2</v>
          </cell>
          <cell r="AK766">
            <v>4.2000000000000003E-2</v>
          </cell>
          <cell r="AL766">
            <v>2.5000000000000001E-2</v>
          </cell>
          <cell r="AM766">
            <v>0.02</v>
          </cell>
          <cell r="AN766">
            <v>3.7999999999999999E-2</v>
          </cell>
          <cell r="AO766">
            <v>1.4E-2</v>
          </cell>
          <cell r="AP766">
            <v>-3.0000000000000001E-3</v>
          </cell>
          <cell r="AQ766">
            <v>6.0000000000000001E-3</v>
          </cell>
          <cell r="AR766">
            <v>1.6E-2</v>
          </cell>
          <cell r="AS766">
            <v>4.0000000000000001E-3</v>
          </cell>
          <cell r="AT766">
            <v>3.0000000000000001E-3</v>
          </cell>
          <cell r="AU766">
            <v>2E-3</v>
          </cell>
          <cell r="AV766">
            <v>8.0000000000000002E-3</v>
          </cell>
          <cell r="AW766">
            <v>4.7E-2</v>
          </cell>
          <cell r="AX766">
            <v>4.2999999999999997E-2</v>
          </cell>
          <cell r="AY766">
            <v>2.5999999999999999E-2</v>
          </cell>
          <cell r="AZ766">
            <v>1.9E-2</v>
          </cell>
          <cell r="BA766">
            <v>1.6E-2</v>
          </cell>
          <cell r="BB766">
            <v>8.9999999999999993E-3</v>
          </cell>
          <cell r="BC766">
            <v>-4.0000000000000001E-3</v>
          </cell>
          <cell r="BD766">
            <v>6.0000000000000001E-3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1E-3</v>
          </cell>
          <cell r="U767">
            <v>0</v>
          </cell>
          <cell r="V767">
            <v>1E-3</v>
          </cell>
          <cell r="W767">
            <v>1E-3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2E-3</v>
          </cell>
          <cell r="AF767">
            <v>3.0000000000000001E-3</v>
          </cell>
          <cell r="AG767">
            <v>3.0000000000000001E-3</v>
          </cell>
          <cell r="AH767">
            <v>1E-3</v>
          </cell>
          <cell r="AI767">
            <v>2E-3</v>
          </cell>
          <cell r="AJ767">
            <v>8.9999999999999993E-3</v>
          </cell>
          <cell r="AK767">
            <v>2E-3</v>
          </cell>
          <cell r="AL767">
            <v>1E-3</v>
          </cell>
          <cell r="AM767">
            <v>1E-3</v>
          </cell>
          <cell r="AN767">
            <v>2E-3</v>
          </cell>
          <cell r="AO767">
            <v>1E-3</v>
          </cell>
          <cell r="AP767">
            <v>2E-3</v>
          </cell>
          <cell r="AQ767">
            <v>1E-3</v>
          </cell>
          <cell r="AR767">
            <v>2E-3</v>
          </cell>
          <cell r="AS767">
            <v>5.0000000000000001E-3</v>
          </cell>
          <cell r="AT767">
            <v>4.0000000000000001E-3</v>
          </cell>
          <cell r="AU767">
            <v>0</v>
          </cell>
          <cell r="AV767">
            <v>4.0000000000000001E-3</v>
          </cell>
          <cell r="AW767">
            <v>5.0000000000000001E-3</v>
          </cell>
          <cell r="AX767">
            <v>5.0000000000000001E-3</v>
          </cell>
          <cell r="AY767">
            <v>0</v>
          </cell>
          <cell r="AZ767">
            <v>0</v>
          </cell>
          <cell r="BA767">
            <v>2E-3</v>
          </cell>
          <cell r="BB767">
            <v>1E-3</v>
          </cell>
          <cell r="BC767">
            <v>1E-3</v>
          </cell>
          <cell r="BD767">
            <v>0</v>
          </cell>
          <cell r="BE767">
            <v>2E-3</v>
          </cell>
          <cell r="BF767">
            <v>3.0000000000000001E-3</v>
          </cell>
          <cell r="BG767">
            <v>2E-3</v>
          </cell>
          <cell r="BH767">
            <v>1E-3</v>
          </cell>
          <cell r="BI767">
            <v>1E-3</v>
          </cell>
          <cell r="BJ767">
            <v>6.0000000000000001E-3</v>
          </cell>
          <cell r="BK767">
            <v>3.0000000000000001E-3</v>
          </cell>
          <cell r="BL767">
            <v>0</v>
          </cell>
          <cell r="BM767">
            <v>0</v>
          </cell>
          <cell r="BN767">
            <v>2E-3</v>
          </cell>
          <cell r="BO767">
            <v>0</v>
          </cell>
          <cell r="BP767">
            <v>3.0000000000000001E-3</v>
          </cell>
          <cell r="BQ767">
            <v>0</v>
          </cell>
          <cell r="BR767">
            <v>2E-3</v>
          </cell>
          <cell r="BS767">
            <v>2E-3</v>
          </cell>
          <cell r="BT767">
            <v>2E-3</v>
          </cell>
          <cell r="BU767">
            <v>2E-3</v>
          </cell>
          <cell r="BV767">
            <v>0</v>
          </cell>
          <cell r="BW767">
            <v>8.9999999999999993E-3</v>
          </cell>
          <cell r="BX767">
            <v>3.0000000000000001E-3</v>
          </cell>
          <cell r="BY767">
            <v>1E-3</v>
          </cell>
          <cell r="BZ767">
            <v>0</v>
          </cell>
          <cell r="CA767">
            <v>3.0000000000000001E-3</v>
          </cell>
          <cell r="CB767">
            <v>1E-3</v>
          </cell>
          <cell r="CC767">
            <v>2E-3</v>
          </cell>
          <cell r="CD767">
            <v>0</v>
          </cell>
          <cell r="CE767">
            <v>2E-3</v>
          </cell>
          <cell r="CF767">
            <v>1E-3</v>
          </cell>
          <cell r="CG767">
            <v>3.0000000000000001E-3</v>
          </cell>
          <cell r="CH767">
            <v>1E-3</v>
          </cell>
          <cell r="CI767">
            <v>1E-3</v>
          </cell>
          <cell r="CJ767">
            <v>5.0000000000000001E-3</v>
          </cell>
          <cell r="CK767">
            <v>4.0000000000000001E-3</v>
          </cell>
          <cell r="CL767">
            <v>1E-3</v>
          </cell>
          <cell r="CM767">
            <v>0</v>
          </cell>
          <cell r="CN767">
            <v>3.0000000000000001E-3</v>
          </cell>
          <cell r="CO767">
            <v>1E-3</v>
          </cell>
          <cell r="CP767">
            <v>3.0000000000000001E-3</v>
          </cell>
          <cell r="CQ767">
            <v>3.0000000000000001E-3</v>
          </cell>
          <cell r="CR767">
            <v>2E-3</v>
          </cell>
          <cell r="CS767">
            <v>2E-3</v>
          </cell>
          <cell r="CT767">
            <v>1E-3</v>
          </cell>
          <cell r="CU767">
            <v>3.0000000000000001E-3</v>
          </cell>
          <cell r="CV767">
            <v>2E-3</v>
          </cell>
          <cell r="CW767">
            <v>4.0000000000000001E-3</v>
          </cell>
          <cell r="CX767">
            <v>4.0000000000000001E-3</v>
          </cell>
          <cell r="CY767">
            <v>1E-3</v>
          </cell>
          <cell r="CZ767">
            <v>1E-3</v>
          </cell>
          <cell r="DA767">
            <v>3.0000000000000001E-3</v>
          </cell>
          <cell r="DB767">
            <v>1E-3</v>
          </cell>
          <cell r="DC767">
            <v>1E-3</v>
          </cell>
          <cell r="DD767">
            <v>1E-3</v>
          </cell>
          <cell r="DE767">
            <v>2E-3</v>
          </cell>
          <cell r="DF767">
            <v>3.0000000000000001E-3</v>
          </cell>
          <cell r="DG767">
            <v>-1E-3</v>
          </cell>
          <cell r="DH767">
            <v>2E-3</v>
          </cell>
          <cell r="DI767">
            <v>3.0000000000000001E-3</v>
          </cell>
          <cell r="DJ767">
            <v>7.0000000000000001E-3</v>
          </cell>
          <cell r="DK767">
            <v>5.0000000000000001E-3</v>
          </cell>
          <cell r="DL767">
            <v>1E-3</v>
          </cell>
          <cell r="DM767">
            <v>1E-3</v>
          </cell>
          <cell r="DN767">
            <v>2E-3</v>
          </cell>
          <cell r="DO767">
            <v>3.0000000000000001E-3</v>
          </cell>
          <cell r="DP767">
            <v>0</v>
          </cell>
          <cell r="DQ767">
            <v>0</v>
          </cell>
          <cell r="DR767">
            <v>2E-3</v>
          </cell>
          <cell r="DS767">
            <v>4.0000000000000001E-3</v>
          </cell>
          <cell r="DT767">
            <v>2E-3</v>
          </cell>
          <cell r="DU767">
            <v>2E-3</v>
          </cell>
          <cell r="DV767">
            <v>0</v>
          </cell>
          <cell r="DW767">
            <v>7.0000000000000001E-3</v>
          </cell>
          <cell r="DX767">
            <v>5.0000000000000001E-3</v>
          </cell>
          <cell r="DY767">
            <v>0</v>
          </cell>
          <cell r="DZ767">
            <v>2E-3</v>
          </cell>
          <cell r="EA767">
            <v>3.0000000000000001E-3</v>
          </cell>
          <cell r="EB767">
            <v>3.0000000000000001E-3</v>
          </cell>
          <cell r="EC767">
            <v>-1E-3</v>
          </cell>
          <cell r="ED767">
            <v>1E-3</v>
          </cell>
          <cell r="EE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2E-3</v>
          </cell>
          <cell r="S769">
            <v>0</v>
          </cell>
          <cell r="T769">
            <v>0</v>
          </cell>
          <cell r="U769">
            <v>0</v>
          </cell>
          <cell r="V769">
            <v>4.0000000000000001E-3</v>
          </cell>
          <cell r="W769">
            <v>0</v>
          </cell>
          <cell r="X769">
            <v>2E-3</v>
          </cell>
          <cell r="Y769">
            <v>1E-3</v>
          </cell>
          <cell r="Z769">
            <v>1E-3</v>
          </cell>
          <cell r="AA769">
            <v>6.0000000000000001E-3</v>
          </cell>
          <cell r="AB769">
            <v>3.0000000000000001E-3</v>
          </cell>
          <cell r="AC769">
            <v>0</v>
          </cell>
          <cell r="AD769">
            <v>0</v>
          </cell>
          <cell r="AE769">
            <v>1E-3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1E-3</v>
          </cell>
          <cell r="AK769">
            <v>1E-3</v>
          </cell>
          <cell r="AL769">
            <v>1E-3</v>
          </cell>
          <cell r="AM769">
            <v>2E-3</v>
          </cell>
          <cell r="AN769">
            <v>2E-3</v>
          </cell>
          <cell r="AO769">
            <v>1E-3</v>
          </cell>
          <cell r="AP769">
            <v>0</v>
          </cell>
          <cell r="AQ769">
            <v>0</v>
          </cell>
          <cell r="AR769">
            <v>2E-3</v>
          </cell>
          <cell r="AS769">
            <v>0</v>
          </cell>
          <cell r="AT769">
            <v>0</v>
          </cell>
          <cell r="AU769">
            <v>0</v>
          </cell>
          <cell r="AV769">
            <v>1E-3</v>
          </cell>
          <cell r="AW769">
            <v>0</v>
          </cell>
          <cell r="AX769">
            <v>2E-3</v>
          </cell>
          <cell r="AY769">
            <v>7.0000000000000001E-3</v>
          </cell>
          <cell r="AZ769">
            <v>5.0000000000000001E-3</v>
          </cell>
          <cell r="BA769">
            <v>1E-3</v>
          </cell>
          <cell r="BB769">
            <v>0</v>
          </cell>
          <cell r="BC769">
            <v>0</v>
          </cell>
          <cell r="BD769">
            <v>0</v>
          </cell>
          <cell r="BE769">
            <v>1E-3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1E-3</v>
          </cell>
          <cell r="BL769">
            <v>3.0000000000000001E-3</v>
          </cell>
          <cell r="BM769">
            <v>4.0000000000000001E-3</v>
          </cell>
          <cell r="BN769">
            <v>2E-3</v>
          </cell>
          <cell r="BO769">
            <v>0</v>
          </cell>
          <cell r="BP769">
            <v>1E-3</v>
          </cell>
          <cell r="BQ769">
            <v>0</v>
          </cell>
          <cell r="BR769">
            <v>1E-3</v>
          </cell>
          <cell r="BS769">
            <v>0</v>
          </cell>
          <cell r="BT769">
            <v>0</v>
          </cell>
          <cell r="BU769">
            <v>0</v>
          </cell>
          <cell r="BV769">
            <v>1E-3</v>
          </cell>
          <cell r="BW769">
            <v>0</v>
          </cell>
          <cell r="BX769">
            <v>1E-3</v>
          </cell>
          <cell r="BY769">
            <v>2E-3</v>
          </cell>
          <cell r="BZ769">
            <v>5.0000000000000001E-3</v>
          </cell>
          <cell r="CA769">
            <v>1E-3</v>
          </cell>
          <cell r="CB769">
            <v>1E-3</v>
          </cell>
          <cell r="CC769">
            <v>0</v>
          </cell>
          <cell r="CD769">
            <v>0</v>
          </cell>
          <cell r="CE769">
            <v>2E-3</v>
          </cell>
          <cell r="CF769">
            <v>-1E-3</v>
          </cell>
          <cell r="CG769">
            <v>0</v>
          </cell>
          <cell r="CH769">
            <v>1E-3</v>
          </cell>
          <cell r="CI769">
            <v>3.0000000000000001E-3</v>
          </cell>
          <cell r="CJ769">
            <v>1E-3</v>
          </cell>
          <cell r="CK769">
            <v>6.0000000000000001E-3</v>
          </cell>
          <cell r="CL769">
            <v>4.0000000000000001E-3</v>
          </cell>
          <cell r="CM769">
            <v>3.0000000000000001E-3</v>
          </cell>
          <cell r="CN769">
            <v>2E-3</v>
          </cell>
          <cell r="CO769">
            <v>1E-3</v>
          </cell>
          <cell r="CP769">
            <v>-1E-3</v>
          </cell>
          <cell r="CQ769">
            <v>1E-3</v>
          </cell>
          <cell r="CR769">
            <v>2E-3</v>
          </cell>
          <cell r="CS769">
            <v>-1E-3</v>
          </cell>
          <cell r="CT769">
            <v>1E-3</v>
          </cell>
          <cell r="CU769">
            <v>1E-3</v>
          </cell>
          <cell r="CV769">
            <v>0</v>
          </cell>
          <cell r="CW769">
            <v>0</v>
          </cell>
          <cell r="CX769">
            <v>2E-3</v>
          </cell>
          <cell r="CY769">
            <v>3.0000000000000001E-3</v>
          </cell>
          <cell r="CZ769">
            <v>3.0000000000000001E-3</v>
          </cell>
          <cell r="DA769">
            <v>3.0000000000000001E-3</v>
          </cell>
          <cell r="DB769">
            <v>1E-3</v>
          </cell>
          <cell r="DC769">
            <v>2E-3</v>
          </cell>
          <cell r="DD769">
            <v>1E-3</v>
          </cell>
          <cell r="DE769">
            <v>1E-3</v>
          </cell>
          <cell r="DF769">
            <v>0</v>
          </cell>
          <cell r="DG769">
            <v>0</v>
          </cell>
          <cell r="DH769">
            <v>0</v>
          </cell>
          <cell r="DI769">
            <v>1E-3</v>
          </cell>
          <cell r="DJ769">
            <v>0</v>
          </cell>
          <cell r="DK769">
            <v>3.0000000000000001E-3</v>
          </cell>
          <cell r="DL769">
            <v>4.0000000000000001E-3</v>
          </cell>
          <cell r="DM769">
            <v>4.0000000000000001E-3</v>
          </cell>
          <cell r="DN769">
            <v>1E-3</v>
          </cell>
          <cell r="DO769">
            <v>0</v>
          </cell>
          <cell r="DP769">
            <v>0</v>
          </cell>
          <cell r="DQ769">
            <v>0</v>
          </cell>
          <cell r="DR769">
            <v>2E-3</v>
          </cell>
          <cell r="DS769">
            <v>0</v>
          </cell>
          <cell r="DT769">
            <v>-1E-3</v>
          </cell>
          <cell r="DU769">
            <v>1E-3</v>
          </cell>
          <cell r="DV769">
            <v>2E-3</v>
          </cell>
          <cell r="DW769">
            <v>0</v>
          </cell>
          <cell r="DX769">
            <v>4.0000000000000001E-3</v>
          </cell>
          <cell r="DY769">
            <v>4.0000000000000001E-3</v>
          </cell>
          <cell r="DZ769">
            <v>4.0000000000000001E-3</v>
          </cell>
          <cell r="EA769">
            <v>2E-3</v>
          </cell>
          <cell r="EB769">
            <v>1E-3</v>
          </cell>
          <cell r="EC769">
            <v>1E-3</v>
          </cell>
          <cell r="ED769">
            <v>0</v>
          </cell>
          <cell r="EE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1E-3</v>
          </cell>
          <cell r="R771">
            <v>4.0000000000000001E-3</v>
          </cell>
          <cell r="S771">
            <v>1E-3</v>
          </cell>
          <cell r="T771">
            <v>3.0000000000000001E-3</v>
          </cell>
          <cell r="U771">
            <v>2E-3</v>
          </cell>
          <cell r="V771">
            <v>3.0000000000000001E-3</v>
          </cell>
          <cell r="W771">
            <v>3.0000000000000001E-3</v>
          </cell>
          <cell r="X771">
            <v>1E-3</v>
          </cell>
          <cell r="Y771">
            <v>7.0000000000000001E-3</v>
          </cell>
          <cell r="Z771">
            <v>7.0000000000000001E-3</v>
          </cell>
          <cell r="AA771">
            <v>8.9999999999999993E-3</v>
          </cell>
          <cell r="AB771">
            <v>4.0000000000000001E-3</v>
          </cell>
          <cell r="AC771">
            <v>2E-3</v>
          </cell>
          <cell r="AD771">
            <v>2E-3</v>
          </cell>
          <cell r="AE771">
            <v>2E-3</v>
          </cell>
          <cell r="AF771">
            <v>0</v>
          </cell>
          <cell r="AG771">
            <v>2E-3</v>
          </cell>
          <cell r="AH771">
            <v>0</v>
          </cell>
          <cell r="AI771">
            <v>2E-3</v>
          </cell>
          <cell r="AJ771">
            <v>0</v>
          </cell>
          <cell r="AK771">
            <v>4.0000000000000001E-3</v>
          </cell>
          <cell r="AL771">
            <v>4.0000000000000001E-3</v>
          </cell>
          <cell r="AM771">
            <v>6.0000000000000001E-3</v>
          </cell>
          <cell r="AN771">
            <v>1E-3</v>
          </cell>
          <cell r="AO771">
            <v>-1E-3</v>
          </cell>
          <cell r="AP771">
            <v>0</v>
          </cell>
          <cell r="AQ771">
            <v>0</v>
          </cell>
          <cell r="AR771">
            <v>1E-3</v>
          </cell>
          <cell r="AS771">
            <v>0</v>
          </cell>
          <cell r="AT771">
            <v>1E-3</v>
          </cell>
          <cell r="AU771">
            <v>0</v>
          </cell>
          <cell r="AV771">
            <v>2E-3</v>
          </cell>
          <cell r="AW771">
            <v>-1E-3</v>
          </cell>
          <cell r="AX771">
            <v>1E-3</v>
          </cell>
          <cell r="AY771">
            <v>5.0000000000000001E-3</v>
          </cell>
          <cell r="AZ771">
            <v>5.0000000000000001E-3</v>
          </cell>
          <cell r="BA771">
            <v>2E-3</v>
          </cell>
          <cell r="BB771">
            <v>1E-3</v>
          </cell>
          <cell r="BC771">
            <v>-1E-3</v>
          </cell>
          <cell r="BD771">
            <v>0</v>
          </cell>
          <cell r="BE771">
            <v>1E-3</v>
          </cell>
          <cell r="BF771">
            <v>0</v>
          </cell>
          <cell r="BG771">
            <v>1E-3</v>
          </cell>
          <cell r="BH771">
            <v>0</v>
          </cell>
          <cell r="BI771">
            <v>1E-3</v>
          </cell>
          <cell r="BJ771">
            <v>1E-3</v>
          </cell>
          <cell r="BK771">
            <v>2E-3</v>
          </cell>
          <cell r="BL771">
            <v>6.0000000000000001E-3</v>
          </cell>
          <cell r="BM771">
            <v>1E-3</v>
          </cell>
          <cell r="BN771">
            <v>1E-3</v>
          </cell>
          <cell r="BO771">
            <v>1E-3</v>
          </cell>
          <cell r="BP771">
            <v>0</v>
          </cell>
          <cell r="BQ771">
            <v>0</v>
          </cell>
          <cell r="BR771">
            <v>1E-3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1E-3</v>
          </cell>
          <cell r="BY771">
            <v>6.0000000000000001E-3</v>
          </cell>
          <cell r="BZ771">
            <v>3.0000000000000001E-3</v>
          </cell>
          <cell r="CA771">
            <v>1E-3</v>
          </cell>
          <cell r="CB771">
            <v>1E-3</v>
          </cell>
          <cell r="CC771">
            <v>0</v>
          </cell>
          <cell r="CD771">
            <v>1E-3</v>
          </cell>
          <cell r="CE771">
            <v>2E-3</v>
          </cell>
          <cell r="CF771">
            <v>0</v>
          </cell>
          <cell r="CG771">
            <v>1E-3</v>
          </cell>
          <cell r="CH771">
            <v>0</v>
          </cell>
          <cell r="CI771">
            <v>1E-3</v>
          </cell>
          <cell r="CJ771">
            <v>1E-3</v>
          </cell>
          <cell r="CK771">
            <v>3.0000000000000001E-3</v>
          </cell>
          <cell r="CL771">
            <v>4.0000000000000001E-3</v>
          </cell>
          <cell r="CM771">
            <v>4.0000000000000001E-3</v>
          </cell>
          <cell r="CN771">
            <v>2E-3</v>
          </cell>
          <cell r="CO771">
            <v>2E-3</v>
          </cell>
          <cell r="CP771">
            <v>2E-3</v>
          </cell>
          <cell r="CQ771">
            <v>1E-3</v>
          </cell>
          <cell r="CR771">
            <v>2E-3</v>
          </cell>
          <cell r="CS771">
            <v>0</v>
          </cell>
          <cell r="CT771">
            <v>1E-3</v>
          </cell>
          <cell r="CU771">
            <v>0</v>
          </cell>
          <cell r="CV771">
            <v>0</v>
          </cell>
          <cell r="CW771">
            <v>-1E-3</v>
          </cell>
          <cell r="CX771">
            <v>1E-3</v>
          </cell>
          <cell r="CY771">
            <v>5.0000000000000001E-3</v>
          </cell>
          <cell r="CZ771">
            <v>5.0000000000000001E-3</v>
          </cell>
          <cell r="DA771">
            <v>2E-3</v>
          </cell>
          <cell r="DB771">
            <v>3.0000000000000001E-3</v>
          </cell>
          <cell r="DC771">
            <v>2E-3</v>
          </cell>
          <cell r="DD771">
            <v>0</v>
          </cell>
          <cell r="DE771">
            <v>1E-3</v>
          </cell>
          <cell r="DF771">
            <v>-1E-3</v>
          </cell>
          <cell r="DG771">
            <v>0</v>
          </cell>
          <cell r="DH771">
            <v>1E-3</v>
          </cell>
          <cell r="DI771">
            <v>1E-3</v>
          </cell>
          <cell r="DJ771">
            <v>-1E-3</v>
          </cell>
          <cell r="DK771">
            <v>2E-3</v>
          </cell>
          <cell r="DL771">
            <v>3.0000000000000001E-3</v>
          </cell>
          <cell r="DM771">
            <v>5.0000000000000001E-3</v>
          </cell>
          <cell r="DN771">
            <v>1E-3</v>
          </cell>
          <cell r="DO771">
            <v>0</v>
          </cell>
          <cell r="DP771">
            <v>0</v>
          </cell>
          <cell r="DQ771">
            <v>1E-3</v>
          </cell>
          <cell r="DR771">
            <v>2E-3</v>
          </cell>
          <cell r="DS771">
            <v>2E-3</v>
          </cell>
          <cell r="DT771">
            <v>1E-3</v>
          </cell>
          <cell r="DU771">
            <v>1E-3</v>
          </cell>
          <cell r="DV771">
            <v>1E-3</v>
          </cell>
          <cell r="DW771">
            <v>1E-3</v>
          </cell>
          <cell r="DX771">
            <v>0</v>
          </cell>
          <cell r="DY771">
            <v>6.0000000000000001E-3</v>
          </cell>
          <cell r="DZ771">
            <v>5.0000000000000001E-3</v>
          </cell>
          <cell r="EA771">
            <v>3.0000000000000001E-3</v>
          </cell>
          <cell r="EB771">
            <v>0</v>
          </cell>
          <cell r="EC771">
            <v>1E-3</v>
          </cell>
          <cell r="ED771">
            <v>1E-3</v>
          </cell>
          <cell r="EE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1E-3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8.0000000000000002E-3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3.0000000000000001E-3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-1E-3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5.0000000000000001E-3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2E-3</v>
          </cell>
          <cell r="CF772">
            <v>-1E-3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1.4999999999999999E-2</v>
          </cell>
          <cell r="CN772">
            <v>0</v>
          </cell>
          <cell r="CO772">
            <v>6.0000000000000001E-3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-2E-3</v>
          </cell>
          <cell r="CU772">
            <v>1E-3</v>
          </cell>
          <cell r="CV772">
            <v>1E-3</v>
          </cell>
          <cell r="CW772">
            <v>0</v>
          </cell>
          <cell r="CX772">
            <v>0</v>
          </cell>
          <cell r="CY772">
            <v>0</v>
          </cell>
          <cell r="CZ772">
            <v>6.0000000000000001E-3</v>
          </cell>
          <cell r="DA772">
            <v>0</v>
          </cell>
          <cell r="DB772">
            <v>-2E-3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-1E-3</v>
          </cell>
          <cell r="DH772">
            <v>0</v>
          </cell>
          <cell r="DI772">
            <v>1E-3</v>
          </cell>
          <cell r="DJ772">
            <v>0</v>
          </cell>
          <cell r="DK772">
            <v>0</v>
          </cell>
          <cell r="DL772">
            <v>0.01</v>
          </cell>
          <cell r="DM772">
            <v>-5.0000000000000001E-3</v>
          </cell>
          <cell r="DN772">
            <v>0</v>
          </cell>
          <cell r="DO772">
            <v>-3.0000000000000001E-3</v>
          </cell>
          <cell r="DP772">
            <v>0</v>
          </cell>
          <cell r="DQ772">
            <v>0</v>
          </cell>
          <cell r="DR772">
            <v>1E-3</v>
          </cell>
          <cell r="DS772">
            <v>0</v>
          </cell>
          <cell r="DT772">
            <v>-2E-3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1.2E-2</v>
          </cell>
          <cell r="EA772">
            <v>0</v>
          </cell>
          <cell r="EB772">
            <v>1E-3</v>
          </cell>
          <cell r="EC772">
            <v>0</v>
          </cell>
          <cell r="ED772">
            <v>0</v>
          </cell>
          <cell r="EE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5.3999999999999999E-2</v>
          </cell>
          <cell r="S773">
            <v>0</v>
          </cell>
          <cell r="T773">
            <v>1E-3</v>
          </cell>
          <cell r="U773">
            <v>0</v>
          </cell>
          <cell r="V773">
            <v>3.3000000000000002E-2</v>
          </cell>
          <cell r="W773">
            <v>5.7000000000000002E-2</v>
          </cell>
          <cell r="X773">
            <v>5.8000000000000003E-2</v>
          </cell>
          <cell r="Y773">
            <v>0.109</v>
          </cell>
          <cell r="Z773">
            <v>0.18</v>
          </cell>
          <cell r="AA773">
            <v>5.3999999999999999E-2</v>
          </cell>
          <cell r="AB773">
            <v>2.1999999999999999E-2</v>
          </cell>
          <cell r="AC773">
            <v>8.0000000000000002E-3</v>
          </cell>
          <cell r="AD773">
            <v>3.0000000000000001E-3</v>
          </cell>
          <cell r="AE773">
            <v>1.6E-2</v>
          </cell>
          <cell r="AF773">
            <v>-2E-3</v>
          </cell>
          <cell r="AG773">
            <v>-3.0000000000000001E-3</v>
          </cell>
          <cell r="AH773">
            <v>-1E-3</v>
          </cell>
          <cell r="AI773">
            <v>1.2E-2</v>
          </cell>
          <cell r="AJ773">
            <v>1.9E-2</v>
          </cell>
          <cell r="AK773">
            <v>1.4E-2</v>
          </cell>
          <cell r="AL773">
            <v>1.6E-2</v>
          </cell>
          <cell r="AM773">
            <v>6.0999999999999999E-2</v>
          </cell>
          <cell r="AN773">
            <v>5.3999999999999999E-2</v>
          </cell>
          <cell r="AO773">
            <v>1E-3</v>
          </cell>
          <cell r="AP773">
            <v>-5.0000000000000001E-3</v>
          </cell>
          <cell r="AQ773">
            <v>-2E-3</v>
          </cell>
          <cell r="AR773">
            <v>6.0000000000000001E-3</v>
          </cell>
          <cell r="AS773">
            <v>-2E-3</v>
          </cell>
          <cell r="AT773">
            <v>-5.0000000000000001E-3</v>
          </cell>
          <cell r="AU773">
            <v>0</v>
          </cell>
          <cell r="AV773">
            <v>-2E-3</v>
          </cell>
          <cell r="AW773">
            <v>2.4E-2</v>
          </cell>
          <cell r="AX773">
            <v>1.2999999999999999E-2</v>
          </cell>
          <cell r="AY773">
            <v>5.0000000000000001E-3</v>
          </cell>
          <cell r="AZ773">
            <v>-3.0000000000000001E-3</v>
          </cell>
          <cell r="BA773">
            <v>2.4E-2</v>
          </cell>
          <cell r="BB773">
            <v>2.7E-2</v>
          </cell>
          <cell r="BC773">
            <v>-6.0000000000000001E-3</v>
          </cell>
          <cell r="BD773">
            <v>-4.0000000000000001E-3</v>
          </cell>
          <cell r="BE773">
            <v>1.2E-2</v>
          </cell>
          <cell r="BF773">
            <v>0</v>
          </cell>
          <cell r="BG773">
            <v>-4.0000000000000001E-3</v>
          </cell>
          <cell r="BH773">
            <v>-2E-3</v>
          </cell>
          <cell r="BI773">
            <v>1.7999999999999999E-2</v>
          </cell>
          <cell r="BJ773">
            <v>1.0999999999999999E-2</v>
          </cell>
          <cell r="BK773">
            <v>1.6E-2</v>
          </cell>
          <cell r="BL773">
            <v>8.0000000000000002E-3</v>
          </cell>
          <cell r="BM773">
            <v>4.1000000000000002E-2</v>
          </cell>
          <cell r="BN773">
            <v>3.6999999999999998E-2</v>
          </cell>
          <cell r="BO773">
            <v>1.7000000000000001E-2</v>
          </cell>
          <cell r="BP773">
            <v>-8.0000000000000002E-3</v>
          </cell>
          <cell r="BQ773">
            <v>-6.0000000000000001E-3</v>
          </cell>
          <cell r="BR773">
            <v>1.0999999999999999E-2</v>
          </cell>
          <cell r="BS773">
            <v>-2E-3</v>
          </cell>
          <cell r="BT773">
            <v>-6.0000000000000001E-3</v>
          </cell>
          <cell r="BU773">
            <v>-3.0000000000000001E-3</v>
          </cell>
          <cell r="BV773">
            <v>-0.02</v>
          </cell>
          <cell r="BW773">
            <v>3.0000000000000001E-3</v>
          </cell>
          <cell r="BX773">
            <v>0.01</v>
          </cell>
          <cell r="BY773">
            <v>5.8999999999999997E-2</v>
          </cell>
          <cell r="BZ773">
            <v>4.8000000000000001E-2</v>
          </cell>
          <cell r="CA773">
            <v>2.7E-2</v>
          </cell>
          <cell r="CB773">
            <v>2E-3</v>
          </cell>
          <cell r="CC773">
            <v>-4.0000000000000001E-3</v>
          </cell>
          <cell r="CD773">
            <v>-4.0000000000000001E-3</v>
          </cell>
          <cell r="CE773">
            <v>1.4E-2</v>
          </cell>
          <cell r="CF773">
            <v>-1.4E-2</v>
          </cell>
          <cell r="CG773">
            <v>0.01</v>
          </cell>
          <cell r="CH773">
            <v>-4.0000000000000001E-3</v>
          </cell>
          <cell r="CI773">
            <v>1.0999999999999999E-2</v>
          </cell>
          <cell r="CJ773">
            <v>3.5999999999999997E-2</v>
          </cell>
          <cell r="CK773">
            <v>1.2E-2</v>
          </cell>
          <cell r="CL773">
            <v>2.8000000000000001E-2</v>
          </cell>
          <cell r="CM773">
            <v>4.2000000000000003E-2</v>
          </cell>
          <cell r="CN773">
            <v>0.02</v>
          </cell>
          <cell r="CO773">
            <v>0.01</v>
          </cell>
          <cell r="CP773">
            <v>-0.01</v>
          </cell>
          <cell r="CQ773">
            <v>-2E-3</v>
          </cell>
          <cell r="CR773">
            <v>2.1000000000000001E-2</v>
          </cell>
          <cell r="CS773">
            <v>0</v>
          </cell>
          <cell r="CT773">
            <v>4.0000000000000001E-3</v>
          </cell>
          <cell r="CU773">
            <v>8.0000000000000002E-3</v>
          </cell>
          <cell r="CV773">
            <v>1.2E-2</v>
          </cell>
          <cell r="CW773">
            <v>8.0000000000000002E-3</v>
          </cell>
          <cell r="CX773">
            <v>2.3E-2</v>
          </cell>
          <cell r="CY773">
            <v>5.6000000000000001E-2</v>
          </cell>
          <cell r="CZ773">
            <v>0.04</v>
          </cell>
          <cell r="DA773">
            <v>4.2999999999999997E-2</v>
          </cell>
          <cell r="DB773">
            <v>8.9999999999999993E-3</v>
          </cell>
          <cell r="DC773">
            <v>3.0000000000000001E-3</v>
          </cell>
          <cell r="DD773">
            <v>-1.6E-2</v>
          </cell>
          <cell r="DE773">
            <v>0</v>
          </cell>
          <cell r="DF773">
            <v>1E-3</v>
          </cell>
          <cell r="DG773">
            <v>-2E-3</v>
          </cell>
          <cell r="DH773">
            <v>2E-3</v>
          </cell>
          <cell r="DI773">
            <v>8.0000000000000002E-3</v>
          </cell>
          <cell r="DJ773">
            <v>1E-3</v>
          </cell>
          <cell r="DK773">
            <v>0</v>
          </cell>
          <cell r="DL773">
            <v>0.01</v>
          </cell>
          <cell r="DM773">
            <v>-0.03</v>
          </cell>
          <cell r="DN773">
            <v>-2E-3</v>
          </cell>
          <cell r="DO773">
            <v>2.1000000000000001E-2</v>
          </cell>
          <cell r="DP773">
            <v>-2E-3</v>
          </cell>
          <cell r="DQ773">
            <v>-1E-3</v>
          </cell>
          <cell r="DR773">
            <v>5.0000000000000001E-3</v>
          </cell>
          <cell r="DS773">
            <v>-1.2E-2</v>
          </cell>
          <cell r="DT773">
            <v>5.0000000000000001E-3</v>
          </cell>
          <cell r="DU773">
            <v>1E-3</v>
          </cell>
          <cell r="DV773">
            <v>1.2999999999999999E-2</v>
          </cell>
          <cell r="DW773">
            <v>-3.0000000000000001E-3</v>
          </cell>
          <cell r="DX773">
            <v>2.9000000000000001E-2</v>
          </cell>
          <cell r="DY773">
            <v>1.6E-2</v>
          </cell>
          <cell r="DZ773">
            <v>1.4E-2</v>
          </cell>
          <cell r="EA773">
            <v>-4.0000000000000001E-3</v>
          </cell>
          <cell r="EB773">
            <v>1.7000000000000001E-2</v>
          </cell>
          <cell r="EC773">
            <v>-4.0000000000000001E-3</v>
          </cell>
          <cell r="ED773">
            <v>-1.4E-2</v>
          </cell>
          <cell r="EE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1E-3</v>
          </cell>
          <cell r="R774">
            <v>2E-3</v>
          </cell>
          <cell r="S774">
            <v>0</v>
          </cell>
          <cell r="T774">
            <v>0</v>
          </cell>
          <cell r="U774">
            <v>0</v>
          </cell>
          <cell r="V774">
            <v>2E-3</v>
          </cell>
          <cell r="W774">
            <v>1E-3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5.0000000000000001E-3</v>
          </cell>
          <cell r="AC774">
            <v>2E-3</v>
          </cell>
          <cell r="AD774">
            <v>2E-3</v>
          </cell>
          <cell r="AE774">
            <v>1E-3</v>
          </cell>
          <cell r="AF774">
            <v>0</v>
          </cell>
          <cell r="AG774">
            <v>0</v>
          </cell>
          <cell r="AH774">
            <v>0</v>
          </cell>
          <cell r="AI774">
            <v>5.0000000000000001E-3</v>
          </cell>
          <cell r="AJ774">
            <v>1E-3</v>
          </cell>
          <cell r="AK774">
            <v>3.0000000000000001E-3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1E-3</v>
          </cell>
          <cell r="AS774">
            <v>0</v>
          </cell>
          <cell r="AT774">
            <v>0</v>
          </cell>
          <cell r="AU774">
            <v>0</v>
          </cell>
          <cell r="AV774">
            <v>1E-3</v>
          </cell>
          <cell r="AW774">
            <v>0</v>
          </cell>
          <cell r="AX774">
            <v>4.0000000000000001E-3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3.0000000000000001E-3</v>
          </cell>
          <cell r="BD774">
            <v>-1E-3</v>
          </cell>
          <cell r="BE774">
            <v>1E-3</v>
          </cell>
          <cell r="BF774">
            <v>0</v>
          </cell>
          <cell r="BG774">
            <v>0</v>
          </cell>
          <cell r="BH774">
            <v>1E-3</v>
          </cell>
          <cell r="BI774">
            <v>2E-3</v>
          </cell>
          <cell r="BJ774">
            <v>0</v>
          </cell>
          <cell r="BK774">
            <v>3.0000000000000001E-3</v>
          </cell>
          <cell r="BL774">
            <v>5.0000000000000001E-3</v>
          </cell>
          <cell r="BM774">
            <v>3.0000000000000001E-3</v>
          </cell>
          <cell r="BN774">
            <v>1E-3</v>
          </cell>
          <cell r="BO774">
            <v>1E-3</v>
          </cell>
          <cell r="BP774">
            <v>0</v>
          </cell>
          <cell r="BQ774">
            <v>0</v>
          </cell>
          <cell r="BR774">
            <v>1E-3</v>
          </cell>
          <cell r="BS774">
            <v>0</v>
          </cell>
          <cell r="BT774">
            <v>0</v>
          </cell>
          <cell r="BU774">
            <v>2E-3</v>
          </cell>
          <cell r="BV774">
            <v>2E-3</v>
          </cell>
          <cell r="BW774">
            <v>0</v>
          </cell>
          <cell r="BX774">
            <v>3.0000000000000001E-3</v>
          </cell>
          <cell r="BY774">
            <v>3.0000000000000001E-3</v>
          </cell>
          <cell r="BZ774">
            <v>3.0000000000000001E-3</v>
          </cell>
          <cell r="CA774">
            <v>2E-3</v>
          </cell>
          <cell r="CB774">
            <v>-1E-3</v>
          </cell>
          <cell r="CC774">
            <v>0</v>
          </cell>
          <cell r="CD774">
            <v>2E-3</v>
          </cell>
          <cell r="CE774">
            <v>2E-3</v>
          </cell>
          <cell r="CF774">
            <v>1E-3</v>
          </cell>
          <cell r="CG774">
            <v>2E-3</v>
          </cell>
          <cell r="CH774">
            <v>1E-3</v>
          </cell>
          <cell r="CI774">
            <v>2E-3</v>
          </cell>
          <cell r="CJ774">
            <v>3.0000000000000001E-3</v>
          </cell>
          <cell r="CK774">
            <v>5.0000000000000001E-3</v>
          </cell>
          <cell r="CL774">
            <v>3.0000000000000001E-3</v>
          </cell>
          <cell r="CM774">
            <v>5.0000000000000001E-3</v>
          </cell>
          <cell r="CN774">
            <v>0</v>
          </cell>
          <cell r="CO774">
            <v>2E-3</v>
          </cell>
          <cell r="CP774">
            <v>1E-3</v>
          </cell>
          <cell r="CQ774">
            <v>0</v>
          </cell>
          <cell r="CR774">
            <v>2E-3</v>
          </cell>
          <cell r="CS774">
            <v>1E-3</v>
          </cell>
          <cell r="CT774">
            <v>-1E-3</v>
          </cell>
          <cell r="CU774">
            <v>4.0000000000000001E-3</v>
          </cell>
          <cell r="CV774">
            <v>1E-3</v>
          </cell>
          <cell r="CW774">
            <v>0</v>
          </cell>
          <cell r="CX774">
            <v>2E-3</v>
          </cell>
          <cell r="CY774">
            <v>1E-3</v>
          </cell>
          <cell r="CZ774">
            <v>5.0000000000000001E-3</v>
          </cell>
          <cell r="DA774">
            <v>1E-3</v>
          </cell>
          <cell r="DB774">
            <v>5.0000000000000001E-3</v>
          </cell>
          <cell r="DC774">
            <v>-1E-3</v>
          </cell>
          <cell r="DD774">
            <v>1E-3</v>
          </cell>
          <cell r="DE774">
            <v>1E-3</v>
          </cell>
          <cell r="DF774">
            <v>-1E-3</v>
          </cell>
          <cell r="DG774">
            <v>2E-3</v>
          </cell>
          <cell r="DH774">
            <v>0</v>
          </cell>
          <cell r="DI774">
            <v>0</v>
          </cell>
          <cell r="DJ774">
            <v>0</v>
          </cell>
          <cell r="DK774">
            <v>4.0000000000000001E-3</v>
          </cell>
          <cell r="DL774">
            <v>1E-3</v>
          </cell>
          <cell r="DM774">
            <v>2E-3</v>
          </cell>
          <cell r="DN774">
            <v>1E-3</v>
          </cell>
          <cell r="DO774">
            <v>1E-3</v>
          </cell>
          <cell r="DP774">
            <v>1E-3</v>
          </cell>
          <cell r="DQ774">
            <v>0</v>
          </cell>
          <cell r="DR774">
            <v>2E-3</v>
          </cell>
          <cell r="DS774">
            <v>0</v>
          </cell>
          <cell r="DT774">
            <v>1E-3</v>
          </cell>
          <cell r="DU774">
            <v>0</v>
          </cell>
          <cell r="DV774">
            <v>0</v>
          </cell>
          <cell r="DW774">
            <v>0</v>
          </cell>
          <cell r="DX774">
            <v>4.0000000000000001E-3</v>
          </cell>
          <cell r="DY774">
            <v>2E-3</v>
          </cell>
          <cell r="DZ774">
            <v>7.0000000000000001E-3</v>
          </cell>
          <cell r="EA774">
            <v>4.0000000000000001E-3</v>
          </cell>
          <cell r="EB774">
            <v>1E-3</v>
          </cell>
          <cell r="EC774">
            <v>1E-3</v>
          </cell>
          <cell r="ED774">
            <v>-1E-3</v>
          </cell>
          <cell r="EE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1E-3</v>
          </cell>
          <cell r="R775">
            <v>3.0000000000000001E-3</v>
          </cell>
          <cell r="S775">
            <v>1E-3</v>
          </cell>
          <cell r="T775">
            <v>2E-3</v>
          </cell>
          <cell r="U775">
            <v>4.0000000000000001E-3</v>
          </cell>
          <cell r="V775">
            <v>2E-3</v>
          </cell>
          <cell r="W775">
            <v>3.0000000000000001E-3</v>
          </cell>
          <cell r="X775">
            <v>1E-3</v>
          </cell>
          <cell r="Y775">
            <v>1E-3</v>
          </cell>
          <cell r="Z775">
            <v>5.0000000000000001E-3</v>
          </cell>
          <cell r="AA775">
            <v>5.0000000000000001E-3</v>
          </cell>
          <cell r="AB775">
            <v>4.0000000000000001E-3</v>
          </cell>
          <cell r="AC775">
            <v>2E-3</v>
          </cell>
          <cell r="AD775">
            <v>3.0000000000000001E-3</v>
          </cell>
          <cell r="AE775">
            <v>2E-3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1E-3</v>
          </cell>
          <cell r="AK775">
            <v>4.0000000000000001E-3</v>
          </cell>
          <cell r="AL775">
            <v>4.0000000000000001E-3</v>
          </cell>
          <cell r="AM775">
            <v>6.0000000000000001E-3</v>
          </cell>
          <cell r="AN775">
            <v>1E-3</v>
          </cell>
          <cell r="AO775">
            <v>1E-3</v>
          </cell>
          <cell r="AP775">
            <v>0</v>
          </cell>
          <cell r="AQ775">
            <v>0</v>
          </cell>
          <cell r="AR775">
            <v>1E-3</v>
          </cell>
          <cell r="AS775">
            <v>0</v>
          </cell>
          <cell r="AT775">
            <v>1E-3</v>
          </cell>
          <cell r="AU775">
            <v>1E-3</v>
          </cell>
          <cell r="AV775">
            <v>0</v>
          </cell>
          <cell r="AW775">
            <v>1E-3</v>
          </cell>
          <cell r="AX775">
            <v>1E-3</v>
          </cell>
          <cell r="AY775">
            <v>4.0000000000000001E-3</v>
          </cell>
          <cell r="AZ775">
            <v>2E-3</v>
          </cell>
          <cell r="BA775">
            <v>2E-3</v>
          </cell>
          <cell r="BB775">
            <v>2E-3</v>
          </cell>
          <cell r="BC775">
            <v>-1E-3</v>
          </cell>
          <cell r="BD775">
            <v>1E-3</v>
          </cell>
          <cell r="BE775">
            <v>1E-3</v>
          </cell>
          <cell r="BF775">
            <v>0</v>
          </cell>
          <cell r="BG775">
            <v>1E-3</v>
          </cell>
          <cell r="BH775">
            <v>0</v>
          </cell>
          <cell r="BI775">
            <v>1E-3</v>
          </cell>
          <cell r="BJ775">
            <v>-1E-3</v>
          </cell>
          <cell r="BK775">
            <v>1E-3</v>
          </cell>
          <cell r="BL775">
            <v>4.0000000000000001E-3</v>
          </cell>
          <cell r="BM775">
            <v>4.0000000000000001E-3</v>
          </cell>
          <cell r="BN775">
            <v>3.0000000000000001E-3</v>
          </cell>
          <cell r="BO775">
            <v>1E-3</v>
          </cell>
          <cell r="BP775">
            <v>0</v>
          </cell>
          <cell r="BQ775">
            <v>1E-3</v>
          </cell>
          <cell r="BR775">
            <v>1E-3</v>
          </cell>
          <cell r="BS775">
            <v>0</v>
          </cell>
          <cell r="BT775">
            <v>0</v>
          </cell>
          <cell r="BU775">
            <v>0</v>
          </cell>
          <cell r="BV775">
            <v>1E-3</v>
          </cell>
          <cell r="BW775">
            <v>0</v>
          </cell>
          <cell r="BX775">
            <v>2E-3</v>
          </cell>
          <cell r="BY775">
            <v>4.0000000000000001E-3</v>
          </cell>
          <cell r="BZ775">
            <v>3.0000000000000001E-3</v>
          </cell>
          <cell r="CA775">
            <v>3.0000000000000001E-3</v>
          </cell>
          <cell r="CB775">
            <v>1E-3</v>
          </cell>
          <cell r="CC775">
            <v>0</v>
          </cell>
          <cell r="CD775">
            <v>0</v>
          </cell>
          <cell r="CE775">
            <v>2E-3</v>
          </cell>
          <cell r="CF775">
            <v>0</v>
          </cell>
          <cell r="CG775">
            <v>1E-3</v>
          </cell>
          <cell r="CH775">
            <v>0</v>
          </cell>
          <cell r="CI775">
            <v>0</v>
          </cell>
          <cell r="CJ775">
            <v>2E-3</v>
          </cell>
          <cell r="CK775">
            <v>2E-3</v>
          </cell>
          <cell r="CL775">
            <v>2E-3</v>
          </cell>
          <cell r="CM775">
            <v>3.0000000000000001E-3</v>
          </cell>
          <cell r="CN775">
            <v>1E-3</v>
          </cell>
          <cell r="CO775">
            <v>4.0000000000000001E-3</v>
          </cell>
          <cell r="CP775">
            <v>0</v>
          </cell>
          <cell r="CQ775">
            <v>1E-3</v>
          </cell>
          <cell r="CR775">
            <v>2E-3</v>
          </cell>
          <cell r="CS775">
            <v>1E-3</v>
          </cell>
          <cell r="CT775">
            <v>1E-3</v>
          </cell>
          <cell r="CU775">
            <v>1E-3</v>
          </cell>
          <cell r="CV775">
            <v>0</v>
          </cell>
          <cell r="CW775">
            <v>0</v>
          </cell>
          <cell r="CX775">
            <v>2E-3</v>
          </cell>
          <cell r="CY775">
            <v>5.0000000000000001E-3</v>
          </cell>
          <cell r="CZ775">
            <v>4.0000000000000001E-3</v>
          </cell>
          <cell r="DA775">
            <v>1E-3</v>
          </cell>
          <cell r="DB775">
            <v>3.0000000000000001E-3</v>
          </cell>
          <cell r="DC775">
            <v>1E-3</v>
          </cell>
          <cell r="DD775">
            <v>0</v>
          </cell>
          <cell r="DE775">
            <v>1E-3</v>
          </cell>
          <cell r="DF775">
            <v>1E-3</v>
          </cell>
          <cell r="DG775">
            <v>1E-3</v>
          </cell>
          <cell r="DH775">
            <v>1E-3</v>
          </cell>
          <cell r="DI775">
            <v>1E-3</v>
          </cell>
          <cell r="DJ775">
            <v>0</v>
          </cell>
          <cell r="DK775">
            <v>2E-3</v>
          </cell>
          <cell r="DL775">
            <v>3.0000000000000001E-3</v>
          </cell>
          <cell r="DM775">
            <v>4.0000000000000001E-3</v>
          </cell>
          <cell r="DN775">
            <v>1E-3</v>
          </cell>
          <cell r="DO775">
            <v>0</v>
          </cell>
          <cell r="DP775">
            <v>1E-3</v>
          </cell>
          <cell r="DQ775">
            <v>0</v>
          </cell>
          <cell r="DR775">
            <v>2E-3</v>
          </cell>
          <cell r="DS775">
            <v>0</v>
          </cell>
          <cell r="DT775">
            <v>0</v>
          </cell>
          <cell r="DU775">
            <v>3.0000000000000001E-3</v>
          </cell>
          <cell r="DV775">
            <v>0</v>
          </cell>
          <cell r="DW775">
            <v>0</v>
          </cell>
          <cell r="DX775">
            <v>2E-3</v>
          </cell>
          <cell r="DY775">
            <v>6.0000000000000001E-3</v>
          </cell>
          <cell r="DZ775">
            <v>5.0000000000000001E-3</v>
          </cell>
          <cell r="EA775">
            <v>1E-3</v>
          </cell>
          <cell r="EB775">
            <v>1E-3</v>
          </cell>
          <cell r="EC775">
            <v>1E-3</v>
          </cell>
          <cell r="ED775">
            <v>0</v>
          </cell>
          <cell r="EE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1E-3</v>
          </cell>
          <cell r="S776">
            <v>0</v>
          </cell>
          <cell r="T776">
            <v>1E-3</v>
          </cell>
          <cell r="U776">
            <v>1E-3</v>
          </cell>
          <cell r="V776">
            <v>0</v>
          </cell>
          <cell r="W776">
            <v>2E-3</v>
          </cell>
          <cell r="X776">
            <v>2E-3</v>
          </cell>
          <cell r="Y776">
            <v>3.0000000000000001E-3</v>
          </cell>
          <cell r="Z776">
            <v>1E-3</v>
          </cell>
          <cell r="AA776">
            <v>2E-3</v>
          </cell>
          <cell r="AB776">
            <v>0</v>
          </cell>
          <cell r="AC776">
            <v>1E-3</v>
          </cell>
          <cell r="AD776">
            <v>0</v>
          </cell>
          <cell r="AE776">
            <v>1E-3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2E-3</v>
          </cell>
          <cell r="AL776">
            <v>3.0000000000000001E-3</v>
          </cell>
          <cell r="AM776">
            <v>2E-3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1E-3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1E-3</v>
          </cell>
          <cell r="AY776">
            <v>2E-3</v>
          </cell>
          <cell r="AZ776">
            <v>2E-3</v>
          </cell>
          <cell r="BA776">
            <v>1E-3</v>
          </cell>
          <cell r="BB776">
            <v>1E-3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1E-3</v>
          </cell>
          <cell r="BL776">
            <v>1E-3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1E-3</v>
          </cell>
          <cell r="BY776">
            <v>2E-3</v>
          </cell>
          <cell r="BZ776">
            <v>1E-3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1E-3</v>
          </cell>
          <cell r="CL776">
            <v>3.0000000000000001E-3</v>
          </cell>
          <cell r="CM776">
            <v>0</v>
          </cell>
          <cell r="CN776">
            <v>1E-3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-1E-3</v>
          </cell>
          <cell r="CW776">
            <v>0</v>
          </cell>
          <cell r="CX776">
            <v>1E-3</v>
          </cell>
          <cell r="CY776">
            <v>1E-3</v>
          </cell>
          <cell r="CZ776">
            <v>0</v>
          </cell>
          <cell r="DA776">
            <v>0</v>
          </cell>
          <cell r="DB776">
            <v>1E-3</v>
          </cell>
          <cell r="DC776">
            <v>1E-3</v>
          </cell>
          <cell r="DD776">
            <v>0</v>
          </cell>
          <cell r="DE776">
            <v>1E-3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1E-3</v>
          </cell>
          <cell r="DL776">
            <v>3.0000000000000001E-3</v>
          </cell>
          <cell r="DM776">
            <v>3.0000000000000001E-3</v>
          </cell>
          <cell r="DN776">
            <v>1E-3</v>
          </cell>
          <cell r="DO776">
            <v>0</v>
          </cell>
          <cell r="DP776">
            <v>0</v>
          </cell>
          <cell r="DQ776">
            <v>0</v>
          </cell>
          <cell r="DR776">
            <v>1E-3</v>
          </cell>
          <cell r="DS776">
            <v>0</v>
          </cell>
          <cell r="DT776">
            <v>0</v>
          </cell>
          <cell r="DU776">
            <v>1E-3</v>
          </cell>
          <cell r="DV776">
            <v>0</v>
          </cell>
          <cell r="DW776">
            <v>0</v>
          </cell>
          <cell r="DX776">
            <v>0</v>
          </cell>
          <cell r="DY776">
            <v>2E-3</v>
          </cell>
          <cell r="DZ776">
            <v>2E-3</v>
          </cell>
          <cell r="EA776">
            <v>2E-3</v>
          </cell>
          <cell r="EB776">
            <v>0</v>
          </cell>
          <cell r="EC776">
            <v>1E-3</v>
          </cell>
          <cell r="ED776">
            <v>0</v>
          </cell>
          <cell r="EE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6.0000000000000001E-3</v>
          </cell>
          <cell r="BF779">
            <v>0</v>
          </cell>
          <cell r="BG779">
            <v>-2E-3</v>
          </cell>
          <cell r="BH779">
            <v>0</v>
          </cell>
          <cell r="BI779">
            <v>3.0000000000000001E-3</v>
          </cell>
          <cell r="BJ779">
            <v>2E-3</v>
          </cell>
          <cell r="BK779">
            <v>1.2E-2</v>
          </cell>
          <cell r="BL779">
            <v>0.01</v>
          </cell>
          <cell r="BM779">
            <v>2.5999999999999999E-2</v>
          </cell>
          <cell r="BN779">
            <v>1.6E-2</v>
          </cell>
          <cell r="BO779">
            <v>2E-3</v>
          </cell>
          <cell r="BP779">
            <v>-1E-3</v>
          </cell>
          <cell r="BQ779">
            <v>-1E-3</v>
          </cell>
          <cell r="BR779">
            <v>7.0000000000000001E-3</v>
          </cell>
          <cell r="BS779">
            <v>-1E-3</v>
          </cell>
          <cell r="BT779">
            <v>0</v>
          </cell>
          <cell r="BU779">
            <v>-1E-3</v>
          </cell>
          <cell r="BV779">
            <v>6.0000000000000001E-3</v>
          </cell>
          <cell r="BW779">
            <v>2E-3</v>
          </cell>
          <cell r="BX779">
            <v>7.0000000000000001E-3</v>
          </cell>
          <cell r="BY779">
            <v>1.6E-2</v>
          </cell>
          <cell r="BZ779">
            <v>3.1E-2</v>
          </cell>
          <cell r="CA779">
            <v>1.4999999999999999E-2</v>
          </cell>
          <cell r="CB779">
            <v>1E-3</v>
          </cell>
          <cell r="CC779">
            <v>-1E-3</v>
          </cell>
          <cell r="CD779">
            <v>-1E-3</v>
          </cell>
          <cell r="CE779">
            <v>8.0000000000000002E-3</v>
          </cell>
          <cell r="CF779">
            <v>-2E-3</v>
          </cell>
          <cell r="CG779">
            <v>-1E-3</v>
          </cell>
          <cell r="CH779">
            <v>2E-3</v>
          </cell>
          <cell r="CI779">
            <v>2E-3</v>
          </cell>
          <cell r="CJ779">
            <v>0</v>
          </cell>
          <cell r="CK779">
            <v>2.4E-2</v>
          </cell>
          <cell r="CL779">
            <v>0.02</v>
          </cell>
          <cell r="CM779">
            <v>2.1999999999999999E-2</v>
          </cell>
          <cell r="CN779">
            <v>8.9999999999999993E-3</v>
          </cell>
          <cell r="CO779">
            <v>6.0000000000000001E-3</v>
          </cell>
          <cell r="CP779">
            <v>-5.0000000000000001E-3</v>
          </cell>
          <cell r="CQ779">
            <v>1E-3</v>
          </cell>
          <cell r="CR779">
            <v>0.01</v>
          </cell>
          <cell r="CS779">
            <v>0</v>
          </cell>
          <cell r="CT779">
            <v>2E-3</v>
          </cell>
          <cell r="CU779">
            <v>1E-3</v>
          </cell>
          <cell r="CV779">
            <v>-1E-3</v>
          </cell>
          <cell r="CW779">
            <v>7.0000000000000001E-3</v>
          </cell>
          <cell r="CX779">
            <v>2.3E-2</v>
          </cell>
          <cell r="CY779">
            <v>2.1999999999999999E-2</v>
          </cell>
          <cell r="CZ779">
            <v>3.1E-2</v>
          </cell>
          <cell r="DA779">
            <v>1.0999999999999999E-2</v>
          </cell>
          <cell r="DB779">
            <v>2E-3</v>
          </cell>
          <cell r="DC779">
            <v>3.0000000000000001E-3</v>
          </cell>
          <cell r="DD779">
            <v>4.0000000000000001E-3</v>
          </cell>
          <cell r="DE779">
            <v>2E-3</v>
          </cell>
          <cell r="DF779">
            <v>-2E-3</v>
          </cell>
          <cell r="DG779">
            <v>-5.0000000000000001E-3</v>
          </cell>
          <cell r="DH779">
            <v>0</v>
          </cell>
          <cell r="DI779">
            <v>0</v>
          </cell>
          <cell r="DJ779">
            <v>3.0000000000000001E-3</v>
          </cell>
          <cell r="DK779">
            <v>3.0000000000000001E-3</v>
          </cell>
          <cell r="DL779">
            <v>8.0000000000000002E-3</v>
          </cell>
          <cell r="DM779">
            <v>1E-3</v>
          </cell>
          <cell r="DN779">
            <v>4.0000000000000001E-3</v>
          </cell>
          <cell r="DO779">
            <v>1.0999999999999999E-2</v>
          </cell>
          <cell r="DP779">
            <v>-3.0000000000000001E-3</v>
          </cell>
          <cell r="DQ779">
            <v>-1E-3</v>
          </cell>
          <cell r="DR779">
            <v>3.0000000000000001E-3</v>
          </cell>
          <cell r="DS779">
            <v>0</v>
          </cell>
          <cell r="DT779">
            <v>-2E-3</v>
          </cell>
          <cell r="DU779">
            <v>-2E-3</v>
          </cell>
          <cell r="DV779">
            <v>0</v>
          </cell>
          <cell r="DW779">
            <v>4.0000000000000001E-3</v>
          </cell>
          <cell r="DX779">
            <v>8.0000000000000002E-3</v>
          </cell>
          <cell r="DY779">
            <v>1.7999999999999999E-2</v>
          </cell>
          <cell r="DZ779">
            <v>8.9999999999999993E-3</v>
          </cell>
          <cell r="EA779">
            <v>1E-3</v>
          </cell>
          <cell r="EB779">
            <v>2E-3</v>
          </cell>
          <cell r="EC779">
            <v>-1E-3</v>
          </cell>
          <cell r="ED779">
            <v>-1E-3</v>
          </cell>
          <cell r="EE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5.0000000000000001E-3</v>
          </cell>
          <cell r="DF780">
            <v>5.0000000000000001E-3</v>
          </cell>
          <cell r="DG780">
            <v>-1E-3</v>
          </cell>
          <cell r="DH780">
            <v>1E-3</v>
          </cell>
          <cell r="DI780">
            <v>0</v>
          </cell>
          <cell r="DJ780">
            <v>2E-3</v>
          </cell>
          <cell r="DK780">
            <v>7.0000000000000001E-3</v>
          </cell>
          <cell r="DL780">
            <v>7.0000000000000001E-3</v>
          </cell>
          <cell r="DM780">
            <v>1.7000000000000001E-2</v>
          </cell>
          <cell r="DN780">
            <v>8.9999999999999993E-3</v>
          </cell>
          <cell r="DO780">
            <v>8.9999999999999993E-3</v>
          </cell>
          <cell r="DP780">
            <v>-1E-3</v>
          </cell>
          <cell r="DQ780">
            <v>-1E-3</v>
          </cell>
          <cell r="DR780">
            <v>6.0000000000000001E-3</v>
          </cell>
          <cell r="DS780">
            <v>-2E-3</v>
          </cell>
          <cell r="DT780">
            <v>1E-3</v>
          </cell>
          <cell r="DU780">
            <v>-3.0000000000000001E-3</v>
          </cell>
          <cell r="DV780">
            <v>7.0000000000000001E-3</v>
          </cell>
          <cell r="DW780">
            <v>4.0000000000000001E-3</v>
          </cell>
          <cell r="DX780">
            <v>1.0999999999999999E-2</v>
          </cell>
          <cell r="DY780">
            <v>2.4E-2</v>
          </cell>
          <cell r="DZ780">
            <v>1.4E-2</v>
          </cell>
          <cell r="EA780">
            <v>4.0000000000000001E-3</v>
          </cell>
          <cell r="EB780">
            <v>3.0000000000000001E-3</v>
          </cell>
          <cell r="EC780">
            <v>-1E-3</v>
          </cell>
          <cell r="ED780">
            <v>-3.0000000000000001E-3</v>
          </cell>
          <cell r="EE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4.0000000000000001E-3</v>
          </cell>
          <cell r="DF781">
            <v>3.0000000000000001E-3</v>
          </cell>
          <cell r="DG781">
            <v>-2E-3</v>
          </cell>
          <cell r="DH781">
            <v>1E-3</v>
          </cell>
          <cell r="DI781">
            <v>0</v>
          </cell>
          <cell r="DJ781">
            <v>4.0000000000000001E-3</v>
          </cell>
          <cell r="DK781">
            <v>1.0999999999999999E-2</v>
          </cell>
          <cell r="DL781">
            <v>4.0000000000000001E-3</v>
          </cell>
          <cell r="DM781">
            <v>0.01</v>
          </cell>
          <cell r="DN781">
            <v>6.0000000000000001E-3</v>
          </cell>
          <cell r="DO781">
            <v>8.0000000000000002E-3</v>
          </cell>
          <cell r="DP781">
            <v>3.0000000000000001E-3</v>
          </cell>
          <cell r="DQ781">
            <v>-1E-3</v>
          </cell>
          <cell r="DR781">
            <v>6.0000000000000001E-3</v>
          </cell>
          <cell r="DS781">
            <v>1E-3</v>
          </cell>
          <cell r="DT781">
            <v>2E-3</v>
          </cell>
          <cell r="DU781">
            <v>-2E-3</v>
          </cell>
          <cell r="DV781">
            <v>7.0000000000000001E-3</v>
          </cell>
          <cell r="DW781">
            <v>3.0000000000000001E-3</v>
          </cell>
          <cell r="DX781">
            <v>8.0000000000000002E-3</v>
          </cell>
          <cell r="DY781">
            <v>8.9999999999999993E-3</v>
          </cell>
          <cell r="DZ781">
            <v>1.6E-2</v>
          </cell>
          <cell r="EA781">
            <v>1.0999999999999999E-2</v>
          </cell>
          <cell r="EB781">
            <v>0.01</v>
          </cell>
          <cell r="EC781">
            <v>2E-3</v>
          </cell>
          <cell r="ED781">
            <v>1E-3</v>
          </cell>
          <cell r="EE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</row>
        <row r="788">
          <cell r="A788" t="str">
            <v>Average Fuel Cost ($/MMBtu)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9">
          <cell r="A819" t="str">
            <v>Peak Capacity (Nameplate)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8"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1">
          <cell r="A861" t="str">
            <v>Capacity Factor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-1E-3</v>
          </cell>
          <cell r="R865">
            <v>-2E-3</v>
          </cell>
          <cell r="S865">
            <v>-1E-3</v>
          </cell>
          <cell r="T865">
            <v>0</v>
          </cell>
          <cell r="U865">
            <v>-1E-3</v>
          </cell>
          <cell r="V865">
            <v>0</v>
          </cell>
          <cell r="W865">
            <v>-1E-3</v>
          </cell>
          <cell r="X865">
            <v>-3.0000000000000001E-3</v>
          </cell>
          <cell r="Y865">
            <v>-3.0000000000000001E-3</v>
          </cell>
          <cell r="Z865">
            <v>-4.0000000000000001E-3</v>
          </cell>
          <cell r="AA865">
            <v>-5.0000000000000001E-3</v>
          </cell>
          <cell r="AB865">
            <v>-2E-3</v>
          </cell>
          <cell r="AC865">
            <v>-2E-3</v>
          </cell>
          <cell r="AD865">
            <v>-1E-3</v>
          </cell>
          <cell r="AE865">
            <v>-1E-3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-2E-3</v>
          </cell>
          <cell r="AL865">
            <v>-3.0000000000000001E-3</v>
          </cell>
          <cell r="AM865">
            <v>-1E-3</v>
          </cell>
          <cell r="AN865">
            <v>-1E-3</v>
          </cell>
          <cell r="AO865">
            <v>0</v>
          </cell>
          <cell r="AP865">
            <v>-1E-3</v>
          </cell>
          <cell r="AQ865">
            <v>-1E-3</v>
          </cell>
          <cell r="AR865">
            <v>-1E-3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-2E-3</v>
          </cell>
          <cell r="AY865">
            <v>-4.0000000000000001E-3</v>
          </cell>
          <cell r="AZ865">
            <v>-3.0000000000000001E-3</v>
          </cell>
          <cell r="BA865">
            <v>0</v>
          </cell>
          <cell r="BB865">
            <v>-1E-3</v>
          </cell>
          <cell r="BC865">
            <v>2E-3</v>
          </cell>
          <cell r="BD865">
            <v>-1E-3</v>
          </cell>
          <cell r="BE865">
            <v>-1E-3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-2E-3</v>
          </cell>
          <cell r="BL865">
            <v>-5.0000000000000001E-3</v>
          </cell>
          <cell r="BM865">
            <v>-1E-3</v>
          </cell>
          <cell r="BN865">
            <v>1E-3</v>
          </cell>
          <cell r="BO865">
            <v>-1E-3</v>
          </cell>
          <cell r="BP865">
            <v>0</v>
          </cell>
          <cell r="BQ865">
            <v>0</v>
          </cell>
          <cell r="BR865">
            <v>-1E-3</v>
          </cell>
          <cell r="BS865">
            <v>0</v>
          </cell>
          <cell r="BT865">
            <v>-1E-3</v>
          </cell>
          <cell r="BU865">
            <v>0</v>
          </cell>
          <cell r="BV865">
            <v>0</v>
          </cell>
          <cell r="BW865">
            <v>0</v>
          </cell>
          <cell r="BX865">
            <v>-1E-3</v>
          </cell>
          <cell r="BY865">
            <v>-4.0000000000000001E-3</v>
          </cell>
          <cell r="BZ865">
            <v>-3.0000000000000001E-3</v>
          </cell>
          <cell r="CA865">
            <v>0</v>
          </cell>
          <cell r="CB865">
            <v>-1E-3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-1E-3</v>
          </cell>
          <cell r="W866">
            <v>-1E-3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-1E-3</v>
          </cell>
          <cell r="AH866">
            <v>0</v>
          </cell>
          <cell r="AI866">
            <v>-1E-3</v>
          </cell>
          <cell r="AJ866">
            <v>-1E-3</v>
          </cell>
          <cell r="AK866">
            <v>-1E-3</v>
          </cell>
          <cell r="AL866">
            <v>0</v>
          </cell>
          <cell r="AM866">
            <v>0</v>
          </cell>
          <cell r="AN866">
            <v>-1E-3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-1E-3</v>
          </cell>
          <cell r="AX866">
            <v>0</v>
          </cell>
          <cell r="AY866">
            <v>0</v>
          </cell>
          <cell r="AZ866">
            <v>0</v>
          </cell>
          <cell r="BA866">
            <v>-1E-3</v>
          </cell>
          <cell r="BB866">
            <v>0</v>
          </cell>
          <cell r="BC866">
            <v>0</v>
          </cell>
          <cell r="BD866">
            <v>0</v>
          </cell>
          <cell r="BE866">
            <v>-1E-3</v>
          </cell>
          <cell r="BF866">
            <v>-1E-3</v>
          </cell>
          <cell r="BG866">
            <v>-2E-3</v>
          </cell>
          <cell r="BH866">
            <v>-2E-3</v>
          </cell>
          <cell r="BI866">
            <v>0</v>
          </cell>
          <cell r="BJ866">
            <v>-2E-3</v>
          </cell>
          <cell r="BK866">
            <v>-2E-3</v>
          </cell>
          <cell r="BL866">
            <v>-1E-3</v>
          </cell>
          <cell r="BM866">
            <v>-1E-3</v>
          </cell>
          <cell r="BN866">
            <v>-2E-3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-1E-3</v>
          </cell>
          <cell r="S867">
            <v>0</v>
          </cell>
          <cell r="T867">
            <v>-1E-3</v>
          </cell>
          <cell r="U867">
            <v>-1E-3</v>
          </cell>
          <cell r="V867">
            <v>-1E-3</v>
          </cell>
          <cell r="W867">
            <v>-2E-3</v>
          </cell>
          <cell r="X867">
            <v>-1E-3</v>
          </cell>
          <cell r="Y867">
            <v>0</v>
          </cell>
          <cell r="Z867">
            <v>0</v>
          </cell>
          <cell r="AA867">
            <v>-1E-3</v>
          </cell>
          <cell r="AB867">
            <v>-1E-3</v>
          </cell>
          <cell r="AC867">
            <v>-1E-3</v>
          </cell>
          <cell r="AD867">
            <v>0</v>
          </cell>
          <cell r="AE867">
            <v>-1E-3</v>
          </cell>
          <cell r="AF867">
            <v>0</v>
          </cell>
          <cell r="AG867">
            <v>-1E-3</v>
          </cell>
          <cell r="AH867">
            <v>-1E-3</v>
          </cell>
          <cell r="AI867">
            <v>-1E-3</v>
          </cell>
          <cell r="AJ867">
            <v>-1E-3</v>
          </cell>
          <cell r="AK867">
            <v>-2E-3</v>
          </cell>
          <cell r="AL867">
            <v>-2E-3</v>
          </cell>
          <cell r="AM867">
            <v>-2E-3</v>
          </cell>
          <cell r="AN867">
            <v>-1E-3</v>
          </cell>
          <cell r="AO867">
            <v>-1E-3</v>
          </cell>
          <cell r="AP867">
            <v>-1E-3</v>
          </cell>
          <cell r="AQ867">
            <v>0</v>
          </cell>
          <cell r="AR867">
            <v>-1E-3</v>
          </cell>
          <cell r="AS867">
            <v>-1E-3</v>
          </cell>
          <cell r="AT867">
            <v>-1E-3</v>
          </cell>
          <cell r="AU867">
            <v>-1E-3</v>
          </cell>
          <cell r="AV867">
            <v>-1E-3</v>
          </cell>
          <cell r="AW867">
            <v>-1E-3</v>
          </cell>
          <cell r="AX867">
            <v>-2E-3</v>
          </cell>
          <cell r="AY867">
            <v>-2E-3</v>
          </cell>
          <cell r="AZ867">
            <v>-2E-3</v>
          </cell>
          <cell r="BA867">
            <v>-1E-3</v>
          </cell>
          <cell r="BB867">
            <v>-1E-3</v>
          </cell>
          <cell r="BC867">
            <v>-1E-3</v>
          </cell>
          <cell r="BD867">
            <v>0</v>
          </cell>
          <cell r="BE867">
            <v>-1E-3</v>
          </cell>
          <cell r="BF867">
            <v>0</v>
          </cell>
          <cell r="BG867">
            <v>-1E-3</v>
          </cell>
          <cell r="BH867">
            <v>0</v>
          </cell>
          <cell r="BI867">
            <v>-1E-3</v>
          </cell>
          <cell r="BJ867">
            <v>0</v>
          </cell>
          <cell r="BK867">
            <v>-1E-3</v>
          </cell>
          <cell r="BL867">
            <v>-3.0000000000000001E-3</v>
          </cell>
          <cell r="BM867">
            <v>-3.0000000000000001E-3</v>
          </cell>
          <cell r="BN867">
            <v>-1E-3</v>
          </cell>
          <cell r="BO867">
            <v>-1E-3</v>
          </cell>
          <cell r="BP867">
            <v>-1E-3</v>
          </cell>
          <cell r="BQ867">
            <v>0</v>
          </cell>
          <cell r="BR867">
            <v>-1E-3</v>
          </cell>
          <cell r="BS867">
            <v>-1E-3</v>
          </cell>
          <cell r="BT867">
            <v>0</v>
          </cell>
          <cell r="BU867">
            <v>0</v>
          </cell>
          <cell r="BV867">
            <v>-1E-3</v>
          </cell>
          <cell r="BW867">
            <v>0</v>
          </cell>
          <cell r="BX867">
            <v>-3.0000000000000001E-3</v>
          </cell>
          <cell r="BY867">
            <v>-4.0000000000000001E-3</v>
          </cell>
          <cell r="BZ867">
            <v>-4.0000000000000001E-3</v>
          </cell>
          <cell r="CA867">
            <v>-1E-3</v>
          </cell>
          <cell r="CB867">
            <v>0</v>
          </cell>
          <cell r="CC867">
            <v>-1E-3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-1E-3</v>
          </cell>
          <cell r="BS868">
            <v>-3.0000000000000001E-3</v>
          </cell>
          <cell r="BT868">
            <v>0</v>
          </cell>
          <cell r="BU868">
            <v>0</v>
          </cell>
          <cell r="BV868">
            <v>-2E-3</v>
          </cell>
          <cell r="BW868">
            <v>-4.0000000000000001E-3</v>
          </cell>
          <cell r="BX868">
            <v>-1E-3</v>
          </cell>
          <cell r="BY868">
            <v>-1E-3</v>
          </cell>
          <cell r="BZ868">
            <v>-1E-3</v>
          </cell>
          <cell r="CA868">
            <v>-3.0000000000000001E-3</v>
          </cell>
          <cell r="CB868">
            <v>0</v>
          </cell>
          <cell r="CC868">
            <v>-1E-3</v>
          </cell>
          <cell r="CD868">
            <v>-1E-3</v>
          </cell>
          <cell r="CE868">
            <v>-1E-3</v>
          </cell>
          <cell r="CF868">
            <v>-1E-3</v>
          </cell>
          <cell r="CG868">
            <v>-1E-3</v>
          </cell>
          <cell r="CH868">
            <v>-1E-3</v>
          </cell>
          <cell r="CI868">
            <v>-1E-3</v>
          </cell>
          <cell r="CJ868">
            <v>-1E-3</v>
          </cell>
          <cell r="CK868">
            <v>-2E-3</v>
          </cell>
          <cell r="CL868">
            <v>-1E-3</v>
          </cell>
          <cell r="CM868">
            <v>-1E-3</v>
          </cell>
          <cell r="CN868">
            <v>-2E-3</v>
          </cell>
          <cell r="CO868">
            <v>0</v>
          </cell>
          <cell r="CP868">
            <v>0</v>
          </cell>
          <cell r="CQ868">
            <v>-1E-3</v>
          </cell>
          <cell r="CR868">
            <v>-1E-3</v>
          </cell>
          <cell r="CS868">
            <v>-2E-3</v>
          </cell>
          <cell r="CT868">
            <v>-1E-3</v>
          </cell>
          <cell r="CU868">
            <v>0</v>
          </cell>
          <cell r="CV868">
            <v>-1E-3</v>
          </cell>
          <cell r="CW868">
            <v>-4.0000000000000001E-3</v>
          </cell>
          <cell r="CX868">
            <v>-2E-3</v>
          </cell>
          <cell r="CY868">
            <v>0</v>
          </cell>
          <cell r="CZ868">
            <v>-1E-3</v>
          </cell>
          <cell r="DA868">
            <v>-2E-3</v>
          </cell>
          <cell r="DB868">
            <v>-1E-3</v>
          </cell>
          <cell r="DC868">
            <v>-2E-3</v>
          </cell>
          <cell r="DD868">
            <v>-2E-3</v>
          </cell>
          <cell r="DE868">
            <v>-1E-3</v>
          </cell>
          <cell r="DF868">
            <v>-3.0000000000000001E-3</v>
          </cell>
          <cell r="DG868">
            <v>2E-3</v>
          </cell>
          <cell r="DH868">
            <v>1E-3</v>
          </cell>
          <cell r="DI868">
            <v>0</v>
          </cell>
          <cell r="DJ868">
            <v>-3.0000000000000001E-3</v>
          </cell>
          <cell r="DK868">
            <v>-1E-3</v>
          </cell>
          <cell r="DL868">
            <v>-1E-3</v>
          </cell>
          <cell r="DM868">
            <v>-1E-3</v>
          </cell>
          <cell r="DN868">
            <v>-1E-3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-3.0000000000000001E-3</v>
          </cell>
          <cell r="R869">
            <v>-4.0000000000000001E-3</v>
          </cell>
          <cell r="S869">
            <v>-4.0000000000000001E-3</v>
          </cell>
          <cell r="T869">
            <v>-4.0000000000000001E-3</v>
          </cell>
          <cell r="U869">
            <v>-3.0000000000000001E-3</v>
          </cell>
          <cell r="V869">
            <v>-4.0000000000000001E-3</v>
          </cell>
          <cell r="W869">
            <v>-4.0000000000000001E-3</v>
          </cell>
          <cell r="X869">
            <v>-8.0000000000000002E-3</v>
          </cell>
          <cell r="Y869">
            <v>-3.0000000000000001E-3</v>
          </cell>
          <cell r="Z869">
            <v>-2E-3</v>
          </cell>
          <cell r="AA869">
            <v>-5.0000000000000001E-3</v>
          </cell>
          <cell r="AB869">
            <v>-4.0000000000000001E-3</v>
          </cell>
          <cell r="AC869">
            <v>-4.0000000000000001E-3</v>
          </cell>
          <cell r="AD869">
            <v>-2E-3</v>
          </cell>
          <cell r="AE869">
            <v>-2E-3</v>
          </cell>
          <cell r="AF869">
            <v>-1E-3</v>
          </cell>
          <cell r="AG869">
            <v>-1E-3</v>
          </cell>
          <cell r="AH869">
            <v>-1E-3</v>
          </cell>
          <cell r="AI869">
            <v>-1E-3</v>
          </cell>
          <cell r="AJ869">
            <v>-1E-3</v>
          </cell>
          <cell r="AK869">
            <v>-3.0000000000000001E-3</v>
          </cell>
          <cell r="AL869">
            <v>-5.0000000000000001E-3</v>
          </cell>
          <cell r="AM869">
            <v>-4.0000000000000001E-3</v>
          </cell>
          <cell r="AN869">
            <v>-3.0000000000000001E-3</v>
          </cell>
          <cell r="AO869">
            <v>-2E-3</v>
          </cell>
          <cell r="AP869">
            <v>-2E-3</v>
          </cell>
          <cell r="AQ869">
            <v>-1E-3</v>
          </cell>
          <cell r="AR869">
            <v>-2E-3</v>
          </cell>
          <cell r="AS869">
            <v>-1E-3</v>
          </cell>
          <cell r="AT869">
            <v>-1E-3</v>
          </cell>
          <cell r="AU869">
            <v>-2E-3</v>
          </cell>
          <cell r="AV869">
            <v>-2E-3</v>
          </cell>
          <cell r="AW869">
            <v>-2E-3</v>
          </cell>
          <cell r="AX869">
            <v>-4.0000000000000001E-3</v>
          </cell>
          <cell r="AY869">
            <v>-3.0000000000000001E-3</v>
          </cell>
          <cell r="AZ869">
            <v>-4.0000000000000001E-3</v>
          </cell>
          <cell r="BA869">
            <v>-3.0000000000000001E-3</v>
          </cell>
          <cell r="BB869">
            <v>-2E-3</v>
          </cell>
          <cell r="BC869">
            <v>-1E-3</v>
          </cell>
          <cell r="BD869">
            <v>-1E-3</v>
          </cell>
          <cell r="BE869">
            <v>-2E-3</v>
          </cell>
          <cell r="BF869">
            <v>-1E-3</v>
          </cell>
          <cell r="BG869">
            <v>-1E-3</v>
          </cell>
          <cell r="BH869">
            <v>-1E-3</v>
          </cell>
          <cell r="BI869">
            <v>-2E-3</v>
          </cell>
          <cell r="BJ869">
            <v>-2E-3</v>
          </cell>
          <cell r="BK869">
            <v>-4.0000000000000001E-3</v>
          </cell>
          <cell r="BL869">
            <v>-3.0000000000000001E-3</v>
          </cell>
          <cell r="BM869">
            <v>-5.0000000000000001E-3</v>
          </cell>
          <cell r="BN869">
            <v>-3.0000000000000001E-3</v>
          </cell>
          <cell r="BO869">
            <v>-2E-3</v>
          </cell>
          <cell r="BP869">
            <v>-1E-3</v>
          </cell>
          <cell r="BQ869">
            <v>-1E-3</v>
          </cell>
          <cell r="BR869">
            <v>-2E-3</v>
          </cell>
          <cell r="BS869">
            <v>-1E-3</v>
          </cell>
          <cell r="BT869">
            <v>-2E-3</v>
          </cell>
          <cell r="BU869">
            <v>-1E-3</v>
          </cell>
          <cell r="BV869">
            <v>-2E-3</v>
          </cell>
          <cell r="BW869">
            <v>-3.0000000000000001E-3</v>
          </cell>
          <cell r="BX869">
            <v>-4.0000000000000001E-3</v>
          </cell>
          <cell r="BY869">
            <v>-3.0000000000000001E-3</v>
          </cell>
          <cell r="BZ869">
            <v>-4.0000000000000001E-3</v>
          </cell>
          <cell r="CA869">
            <v>-3.0000000000000001E-3</v>
          </cell>
          <cell r="CB869">
            <v>-3.0000000000000001E-3</v>
          </cell>
          <cell r="CC869">
            <v>-1E-3</v>
          </cell>
          <cell r="CD869">
            <v>-1E-3</v>
          </cell>
          <cell r="CE869">
            <v>-2E-3</v>
          </cell>
          <cell r="CF869">
            <v>-1E-3</v>
          </cell>
          <cell r="CG869">
            <v>-1E-3</v>
          </cell>
          <cell r="CH869">
            <v>-1E-3</v>
          </cell>
          <cell r="CI869">
            <v>-2E-3</v>
          </cell>
          <cell r="CJ869">
            <v>-4.0000000000000001E-3</v>
          </cell>
          <cell r="CK869">
            <v>-4.0000000000000001E-3</v>
          </cell>
          <cell r="CL869">
            <v>-3.0000000000000001E-3</v>
          </cell>
          <cell r="CM869">
            <v>-2E-3</v>
          </cell>
          <cell r="CN869">
            <v>-4.0000000000000001E-3</v>
          </cell>
          <cell r="CO869">
            <v>-2E-3</v>
          </cell>
          <cell r="CP869">
            <v>-2E-3</v>
          </cell>
          <cell r="CQ869">
            <v>-1E-3</v>
          </cell>
          <cell r="CR869">
            <v>-3.0000000000000001E-3</v>
          </cell>
          <cell r="CS869">
            <v>-1E-3</v>
          </cell>
          <cell r="CT869">
            <v>-2E-3</v>
          </cell>
          <cell r="CU869">
            <v>-2E-3</v>
          </cell>
          <cell r="CV869">
            <v>-3.0000000000000001E-3</v>
          </cell>
          <cell r="CW869">
            <v>-4.0000000000000001E-3</v>
          </cell>
          <cell r="CX869">
            <v>-5.0000000000000001E-3</v>
          </cell>
          <cell r="CY869">
            <v>-3.0000000000000001E-3</v>
          </cell>
          <cell r="CZ869">
            <v>-3.0000000000000001E-3</v>
          </cell>
          <cell r="DA869">
            <v>-3.0000000000000001E-3</v>
          </cell>
          <cell r="DB869">
            <v>-2E-3</v>
          </cell>
          <cell r="DC869">
            <v>-2E-3</v>
          </cell>
          <cell r="DD869">
            <v>-1E-3</v>
          </cell>
          <cell r="DE869">
            <v>-2E-3</v>
          </cell>
          <cell r="DF869">
            <v>-1E-3</v>
          </cell>
          <cell r="DG869">
            <v>-1E-3</v>
          </cell>
          <cell r="DH869">
            <v>-1E-3</v>
          </cell>
          <cell r="DI869">
            <v>-1E-3</v>
          </cell>
          <cell r="DJ869">
            <v>-1E-3</v>
          </cell>
          <cell r="DK869">
            <v>-4.0000000000000001E-3</v>
          </cell>
          <cell r="DL869">
            <v>-3.0000000000000001E-3</v>
          </cell>
          <cell r="DM869">
            <v>-3.0000000000000001E-3</v>
          </cell>
          <cell r="DN869">
            <v>-4.0000000000000001E-3</v>
          </cell>
          <cell r="DO869">
            <v>-2E-3</v>
          </cell>
          <cell r="DP869">
            <v>-2E-3</v>
          </cell>
          <cell r="DQ869">
            <v>-1E-3</v>
          </cell>
          <cell r="DR869">
            <v>-2E-3</v>
          </cell>
          <cell r="DS869">
            <v>-1E-3</v>
          </cell>
          <cell r="DT869">
            <v>-1E-3</v>
          </cell>
          <cell r="DU869">
            <v>-1E-3</v>
          </cell>
          <cell r="DV869">
            <v>-2E-3</v>
          </cell>
          <cell r="DW869">
            <v>-1E-3</v>
          </cell>
          <cell r="DX869">
            <v>-4.0000000000000001E-3</v>
          </cell>
          <cell r="DY869">
            <v>-2E-3</v>
          </cell>
          <cell r="DZ869">
            <v>-3.0000000000000001E-3</v>
          </cell>
          <cell r="EA869">
            <v>-4.0000000000000001E-3</v>
          </cell>
          <cell r="EB869">
            <v>-2E-3</v>
          </cell>
          <cell r="EC869">
            <v>-1E-3</v>
          </cell>
          <cell r="ED869">
            <v>-1E-3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-2E-3</v>
          </cell>
          <cell r="R870">
            <v>-3.0000000000000001E-3</v>
          </cell>
          <cell r="S870">
            <v>-2E-3</v>
          </cell>
          <cell r="T870">
            <v>-5.0000000000000001E-3</v>
          </cell>
          <cell r="U870">
            <v>-7.0000000000000001E-3</v>
          </cell>
          <cell r="V870">
            <v>-4.0000000000000001E-3</v>
          </cell>
          <cell r="W870">
            <v>-4.0000000000000001E-3</v>
          </cell>
          <cell r="X870">
            <v>-6.0000000000000001E-3</v>
          </cell>
          <cell r="Y870">
            <v>-1E-3</v>
          </cell>
          <cell r="Z870">
            <v>-1E-3</v>
          </cell>
          <cell r="AA870">
            <v>-3.0000000000000001E-3</v>
          </cell>
          <cell r="AB870">
            <v>-2E-3</v>
          </cell>
          <cell r="AC870">
            <v>-3.0000000000000001E-3</v>
          </cell>
          <cell r="AD870">
            <v>-2E-3</v>
          </cell>
          <cell r="AE870">
            <v>-2E-3</v>
          </cell>
          <cell r="AF870">
            <v>-1E-3</v>
          </cell>
          <cell r="AG870">
            <v>-1E-3</v>
          </cell>
          <cell r="AH870">
            <v>-2E-3</v>
          </cell>
          <cell r="AI870">
            <v>-2E-3</v>
          </cell>
          <cell r="AJ870">
            <v>-2E-3</v>
          </cell>
          <cell r="AK870">
            <v>-4.0000000000000001E-3</v>
          </cell>
          <cell r="AL870">
            <v>-3.0000000000000001E-3</v>
          </cell>
          <cell r="AM870">
            <v>-3.0000000000000001E-3</v>
          </cell>
          <cell r="AN870">
            <v>-3.0000000000000001E-3</v>
          </cell>
          <cell r="AO870">
            <v>-3.0000000000000001E-3</v>
          </cell>
          <cell r="AP870">
            <v>-1E-3</v>
          </cell>
          <cell r="AQ870">
            <v>-1E-3</v>
          </cell>
          <cell r="AR870">
            <v>-2E-3</v>
          </cell>
          <cell r="AS870">
            <v>-1E-3</v>
          </cell>
          <cell r="AT870">
            <v>-1E-3</v>
          </cell>
          <cell r="AU870">
            <v>-2E-3</v>
          </cell>
          <cell r="AV870">
            <v>-1E-3</v>
          </cell>
          <cell r="AW870">
            <v>-3.0000000000000001E-3</v>
          </cell>
          <cell r="AX870">
            <v>-5.0000000000000001E-3</v>
          </cell>
          <cell r="AY870">
            <v>-3.0000000000000001E-3</v>
          </cell>
          <cell r="AZ870">
            <v>-3.0000000000000001E-3</v>
          </cell>
          <cell r="BA870">
            <v>-3.0000000000000001E-3</v>
          </cell>
          <cell r="BB870">
            <v>-3.0000000000000001E-3</v>
          </cell>
          <cell r="BC870">
            <v>-2E-3</v>
          </cell>
          <cell r="BD870">
            <v>-1E-3</v>
          </cell>
          <cell r="BE870">
            <v>-2E-3</v>
          </cell>
          <cell r="BF870">
            <v>-1E-3</v>
          </cell>
          <cell r="BG870">
            <v>-1E-3</v>
          </cell>
          <cell r="BH870">
            <v>-2E-3</v>
          </cell>
          <cell r="BI870">
            <v>-2E-3</v>
          </cell>
          <cell r="BJ870">
            <v>-2E-3</v>
          </cell>
          <cell r="BK870">
            <v>-5.0000000000000001E-3</v>
          </cell>
          <cell r="BL870">
            <v>-4.0000000000000001E-3</v>
          </cell>
          <cell r="BM870">
            <v>-3.0000000000000001E-3</v>
          </cell>
          <cell r="BN870">
            <v>-4.0000000000000001E-3</v>
          </cell>
          <cell r="BO870">
            <v>-2E-3</v>
          </cell>
          <cell r="BP870">
            <v>-2E-3</v>
          </cell>
          <cell r="BQ870">
            <v>-1E-3</v>
          </cell>
          <cell r="BR870">
            <v>-2E-3</v>
          </cell>
          <cell r="BS870">
            <v>-1E-3</v>
          </cell>
          <cell r="BT870">
            <v>-1E-3</v>
          </cell>
          <cell r="BU870">
            <v>-3.0000000000000001E-3</v>
          </cell>
          <cell r="BV870">
            <v>-2E-3</v>
          </cell>
          <cell r="BW870">
            <v>-4.0000000000000001E-3</v>
          </cell>
          <cell r="BX870">
            <v>-4.0000000000000001E-3</v>
          </cell>
          <cell r="BY870">
            <v>-3.0000000000000001E-3</v>
          </cell>
          <cell r="BZ870">
            <v>-2E-3</v>
          </cell>
          <cell r="CA870">
            <v>-4.0000000000000001E-3</v>
          </cell>
          <cell r="CB870">
            <v>-2E-3</v>
          </cell>
          <cell r="CC870">
            <v>-2E-3</v>
          </cell>
          <cell r="CD870">
            <v>-1E-3</v>
          </cell>
          <cell r="CE870">
            <v>-3.0000000000000001E-3</v>
          </cell>
          <cell r="CF870">
            <v>-2E-3</v>
          </cell>
          <cell r="CG870">
            <v>-2E-3</v>
          </cell>
          <cell r="CH870">
            <v>-2E-3</v>
          </cell>
          <cell r="CI870">
            <v>-2E-3</v>
          </cell>
          <cell r="CJ870">
            <v>-6.0000000000000001E-3</v>
          </cell>
          <cell r="CK870">
            <v>-4.0000000000000001E-3</v>
          </cell>
          <cell r="CL870">
            <v>-2E-3</v>
          </cell>
          <cell r="CM870">
            <v>-2E-3</v>
          </cell>
          <cell r="CN870">
            <v>-4.0000000000000001E-3</v>
          </cell>
          <cell r="CO870">
            <v>-2E-3</v>
          </cell>
          <cell r="CP870">
            <v>-2E-3</v>
          </cell>
          <cell r="CQ870">
            <v>-1E-3</v>
          </cell>
          <cell r="CR870">
            <v>-2E-3</v>
          </cell>
          <cell r="CS870">
            <v>-2E-3</v>
          </cell>
          <cell r="CT870">
            <v>-2E-3</v>
          </cell>
          <cell r="CU870">
            <v>-2E-3</v>
          </cell>
          <cell r="CV870">
            <v>-1E-3</v>
          </cell>
          <cell r="CW870">
            <v>-6.0000000000000001E-3</v>
          </cell>
          <cell r="CX870">
            <v>-6.0000000000000001E-3</v>
          </cell>
          <cell r="CY870">
            <v>-2E-3</v>
          </cell>
          <cell r="CZ870">
            <v>-2E-3</v>
          </cell>
          <cell r="DA870">
            <v>-3.0000000000000001E-3</v>
          </cell>
          <cell r="DB870">
            <v>-1E-3</v>
          </cell>
          <cell r="DC870">
            <v>-2E-3</v>
          </cell>
          <cell r="DD870">
            <v>-1E-3</v>
          </cell>
          <cell r="DE870">
            <v>-2E-3</v>
          </cell>
          <cell r="DF870">
            <v>-1E-3</v>
          </cell>
          <cell r="DG870">
            <v>-1E-3</v>
          </cell>
          <cell r="DH870">
            <v>-1E-3</v>
          </cell>
          <cell r="DI870">
            <v>-1E-3</v>
          </cell>
          <cell r="DJ870">
            <v>-1E-3</v>
          </cell>
          <cell r="DK870">
            <v>-3.0000000000000001E-3</v>
          </cell>
          <cell r="DL870">
            <v>-7.0000000000000001E-3</v>
          </cell>
          <cell r="DM870">
            <v>-3.0000000000000001E-3</v>
          </cell>
          <cell r="DN870">
            <v>-2E-3</v>
          </cell>
          <cell r="DO870">
            <v>-2E-3</v>
          </cell>
          <cell r="DP870">
            <v>-2E-3</v>
          </cell>
          <cell r="DQ870">
            <v>0</v>
          </cell>
          <cell r="DR870">
            <v>-2E-3</v>
          </cell>
          <cell r="DS870">
            <v>0</v>
          </cell>
          <cell r="DT870">
            <v>-1E-3</v>
          </cell>
          <cell r="DU870">
            <v>-1E-3</v>
          </cell>
          <cell r="DV870">
            <v>0</v>
          </cell>
          <cell r="DW870">
            <v>-1E-3</v>
          </cell>
          <cell r="DX870">
            <v>-4.0000000000000001E-3</v>
          </cell>
          <cell r="DY870">
            <v>-5.0000000000000001E-3</v>
          </cell>
          <cell r="DZ870">
            <v>-4.0000000000000001E-3</v>
          </cell>
          <cell r="EA870">
            <v>-2E-3</v>
          </cell>
          <cell r="EB870">
            <v>-2E-3</v>
          </cell>
          <cell r="EC870">
            <v>-1E-3</v>
          </cell>
          <cell r="ED870">
            <v>-1E-3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-1E-3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-2E-3</v>
          </cell>
          <cell r="Y871">
            <v>-4.0000000000000001E-3</v>
          </cell>
          <cell r="Z871">
            <v>-4.0000000000000001E-3</v>
          </cell>
          <cell r="AA871">
            <v>-2E-3</v>
          </cell>
          <cell r="AB871">
            <v>-1E-3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-1E-3</v>
          </cell>
          <cell r="AL871">
            <v>-2E-3</v>
          </cell>
          <cell r="AM871">
            <v>-1E-3</v>
          </cell>
          <cell r="AN871">
            <v>-1E-3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-2E-3</v>
          </cell>
          <cell r="AZ871">
            <v>-2E-3</v>
          </cell>
          <cell r="BA871">
            <v>-1E-3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-2E-3</v>
          </cell>
          <cell r="BM871">
            <v>-1E-3</v>
          </cell>
          <cell r="BN871">
            <v>-1E-3</v>
          </cell>
          <cell r="BO871">
            <v>-1E-3</v>
          </cell>
          <cell r="BP871">
            <v>0</v>
          </cell>
          <cell r="BQ871">
            <v>0</v>
          </cell>
          <cell r="BR871">
            <v>-1E-3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-1E-3</v>
          </cell>
          <cell r="BY871">
            <v>-2E-3</v>
          </cell>
          <cell r="BZ871">
            <v>-1E-3</v>
          </cell>
          <cell r="CA871">
            <v>-1E-3</v>
          </cell>
          <cell r="CB871">
            <v>-1E-3</v>
          </cell>
          <cell r="CC871">
            <v>0</v>
          </cell>
          <cell r="CD871">
            <v>0</v>
          </cell>
          <cell r="CE871">
            <v>-1E-3</v>
          </cell>
          <cell r="CF871">
            <v>-1E-3</v>
          </cell>
          <cell r="CG871">
            <v>-1E-3</v>
          </cell>
          <cell r="CH871">
            <v>0</v>
          </cell>
          <cell r="CI871">
            <v>0</v>
          </cell>
          <cell r="CJ871">
            <v>0</v>
          </cell>
          <cell r="CK871">
            <v>-2E-3</v>
          </cell>
          <cell r="CL871">
            <v>-5.0000000000000001E-3</v>
          </cell>
          <cell r="CM871">
            <v>-4.0000000000000001E-3</v>
          </cell>
          <cell r="CN871">
            <v>-1E-3</v>
          </cell>
          <cell r="CO871">
            <v>-2E-3</v>
          </cell>
          <cell r="CP871">
            <v>-1E-3</v>
          </cell>
          <cell r="CQ871">
            <v>0</v>
          </cell>
          <cell r="CR871">
            <v>-1E-3</v>
          </cell>
          <cell r="CS871">
            <v>-1E-3</v>
          </cell>
          <cell r="CT871">
            <v>-1E-3</v>
          </cell>
          <cell r="CU871">
            <v>0</v>
          </cell>
          <cell r="CV871">
            <v>0</v>
          </cell>
          <cell r="CW871">
            <v>0</v>
          </cell>
          <cell r="CX871">
            <v>-2E-3</v>
          </cell>
          <cell r="CY871">
            <v>-5.0000000000000001E-3</v>
          </cell>
          <cell r="CZ871">
            <v>-4.0000000000000001E-3</v>
          </cell>
          <cell r="DA871">
            <v>-1E-3</v>
          </cell>
          <cell r="DB871">
            <v>-1E-3</v>
          </cell>
          <cell r="DC871">
            <v>0</v>
          </cell>
          <cell r="DD871">
            <v>0</v>
          </cell>
          <cell r="DE871">
            <v>-1E-3</v>
          </cell>
          <cell r="DF871">
            <v>-1E-3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-1E-3</v>
          </cell>
          <cell r="DL871">
            <v>-4.0000000000000001E-3</v>
          </cell>
          <cell r="DM871">
            <v>-3.0000000000000001E-3</v>
          </cell>
          <cell r="DN871">
            <v>-1E-3</v>
          </cell>
          <cell r="DO871">
            <v>0</v>
          </cell>
          <cell r="DP871">
            <v>0</v>
          </cell>
          <cell r="DQ871">
            <v>-1E-3</v>
          </cell>
          <cell r="DR871">
            <v>-1E-3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-1E-3</v>
          </cell>
          <cell r="DY871">
            <v>-3.0000000000000001E-3</v>
          </cell>
          <cell r="DZ871">
            <v>-3.0000000000000001E-3</v>
          </cell>
          <cell r="EA871">
            <v>-1E-3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-3.0000000000000001E-3</v>
          </cell>
          <cell r="R872">
            <v>-5.0000000000000001E-3</v>
          </cell>
          <cell r="S872">
            <v>-2E-3</v>
          </cell>
          <cell r="T872">
            <v>-3.0000000000000001E-3</v>
          </cell>
          <cell r="U872">
            <v>-1E-3</v>
          </cell>
          <cell r="V872">
            <v>-1E-3</v>
          </cell>
          <cell r="W872">
            <v>-2E-3</v>
          </cell>
          <cell r="X872">
            <v>-7.0000000000000001E-3</v>
          </cell>
          <cell r="Y872">
            <v>-1.4E-2</v>
          </cell>
          <cell r="Z872">
            <v>-1.4E-2</v>
          </cell>
          <cell r="AA872">
            <v>-8.0000000000000002E-3</v>
          </cell>
          <cell r="AB872">
            <v>-3.0000000000000001E-3</v>
          </cell>
          <cell r="AC872">
            <v>-2E-3</v>
          </cell>
          <cell r="AD872">
            <v>-2E-3</v>
          </cell>
          <cell r="AE872">
            <v>-1E-3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-2E-3</v>
          </cell>
          <cell r="AL872">
            <v>-4.0000000000000001E-3</v>
          </cell>
          <cell r="AM872">
            <v>-4.0000000000000001E-3</v>
          </cell>
          <cell r="AN872">
            <v>-4.0000000000000001E-3</v>
          </cell>
          <cell r="AO872">
            <v>-1E-3</v>
          </cell>
          <cell r="AP872">
            <v>0</v>
          </cell>
          <cell r="AQ872">
            <v>-1E-3</v>
          </cell>
          <cell r="AR872">
            <v>-1E-3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-1E-3</v>
          </cell>
          <cell r="AX872">
            <v>-2E-3</v>
          </cell>
          <cell r="AY872">
            <v>-6.0000000000000001E-3</v>
          </cell>
          <cell r="AZ872">
            <v>-4.0000000000000001E-3</v>
          </cell>
          <cell r="BA872">
            <v>-2E-3</v>
          </cell>
          <cell r="BB872">
            <v>-1E-3</v>
          </cell>
          <cell r="BC872">
            <v>0</v>
          </cell>
          <cell r="BD872">
            <v>-1E-3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-1E-3</v>
          </cell>
          <cell r="W873">
            <v>-1E-3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-2E-3</v>
          </cell>
          <cell r="AF873">
            <v>-2E-3</v>
          </cell>
          <cell r="AG873">
            <v>-2E-3</v>
          </cell>
          <cell r="AH873">
            <v>-1E-3</v>
          </cell>
          <cell r="AI873">
            <v>-1E-3</v>
          </cell>
          <cell r="AJ873">
            <v>-6.0000000000000001E-3</v>
          </cell>
          <cell r="AK873">
            <v>-2E-3</v>
          </cell>
          <cell r="AL873">
            <v>-1E-3</v>
          </cell>
          <cell r="AM873">
            <v>-1E-3</v>
          </cell>
          <cell r="AN873">
            <v>-2E-3</v>
          </cell>
          <cell r="AO873">
            <v>-1E-3</v>
          </cell>
          <cell r="AP873">
            <v>-1E-3</v>
          </cell>
          <cell r="AQ873">
            <v>0</v>
          </cell>
          <cell r="AR873">
            <v>-1E-3</v>
          </cell>
          <cell r="AS873">
            <v>-3.0000000000000001E-3</v>
          </cell>
          <cell r="AT873">
            <v>-2E-3</v>
          </cell>
          <cell r="AU873">
            <v>0</v>
          </cell>
          <cell r="AV873">
            <v>-2E-3</v>
          </cell>
          <cell r="AW873">
            <v>-4.0000000000000001E-3</v>
          </cell>
          <cell r="AX873">
            <v>-4.0000000000000001E-3</v>
          </cell>
          <cell r="AY873">
            <v>0</v>
          </cell>
          <cell r="AZ873">
            <v>0</v>
          </cell>
          <cell r="BA873">
            <v>-1E-3</v>
          </cell>
          <cell r="BB873">
            <v>0</v>
          </cell>
          <cell r="BC873">
            <v>-1E-3</v>
          </cell>
          <cell r="BD873">
            <v>0</v>
          </cell>
          <cell r="BE873">
            <v>-1E-3</v>
          </cell>
          <cell r="BF873">
            <v>-2E-3</v>
          </cell>
          <cell r="BG873">
            <v>-1E-3</v>
          </cell>
          <cell r="BH873">
            <v>0</v>
          </cell>
          <cell r="BI873">
            <v>-1E-3</v>
          </cell>
          <cell r="BJ873">
            <v>-4.0000000000000001E-3</v>
          </cell>
          <cell r="BK873">
            <v>-2E-3</v>
          </cell>
          <cell r="BL873">
            <v>0</v>
          </cell>
          <cell r="BM873">
            <v>0</v>
          </cell>
          <cell r="BN873">
            <v>-2E-3</v>
          </cell>
          <cell r="BO873">
            <v>0</v>
          </cell>
          <cell r="BP873">
            <v>-1E-3</v>
          </cell>
          <cell r="BQ873">
            <v>0</v>
          </cell>
          <cell r="BR873">
            <v>-1E-3</v>
          </cell>
          <cell r="BS873">
            <v>-1E-3</v>
          </cell>
          <cell r="BT873">
            <v>-1E-3</v>
          </cell>
          <cell r="BU873">
            <v>-1E-3</v>
          </cell>
          <cell r="BV873">
            <v>0</v>
          </cell>
          <cell r="BW873">
            <v>-6.0000000000000001E-3</v>
          </cell>
          <cell r="BX873">
            <v>-2E-3</v>
          </cell>
          <cell r="BY873">
            <v>-1E-3</v>
          </cell>
          <cell r="BZ873">
            <v>0</v>
          </cell>
          <cell r="CA873">
            <v>-2E-3</v>
          </cell>
          <cell r="CB873">
            <v>-1E-3</v>
          </cell>
          <cell r="CC873">
            <v>-1E-3</v>
          </cell>
          <cell r="CD873">
            <v>0</v>
          </cell>
          <cell r="CE873">
            <v>-2E-3</v>
          </cell>
          <cell r="CF873">
            <v>-1E-3</v>
          </cell>
          <cell r="CG873">
            <v>-2E-3</v>
          </cell>
          <cell r="CH873">
            <v>0</v>
          </cell>
          <cell r="CI873">
            <v>0</v>
          </cell>
          <cell r="CJ873">
            <v>-4.0000000000000001E-3</v>
          </cell>
          <cell r="CK873">
            <v>-3.0000000000000001E-3</v>
          </cell>
          <cell r="CL873">
            <v>-1E-3</v>
          </cell>
          <cell r="CM873">
            <v>0</v>
          </cell>
          <cell r="CN873">
            <v>-2E-3</v>
          </cell>
          <cell r="CO873">
            <v>-1E-3</v>
          </cell>
          <cell r="CP873">
            <v>-2E-3</v>
          </cell>
          <cell r="CQ873">
            <v>-1E-3</v>
          </cell>
          <cell r="CR873">
            <v>-1E-3</v>
          </cell>
          <cell r="CS873">
            <v>-2E-3</v>
          </cell>
          <cell r="CT873">
            <v>0</v>
          </cell>
          <cell r="CU873">
            <v>-1E-3</v>
          </cell>
          <cell r="CV873">
            <v>-1E-3</v>
          </cell>
          <cell r="CW873">
            <v>-3.0000000000000001E-3</v>
          </cell>
          <cell r="CX873">
            <v>-3.0000000000000001E-3</v>
          </cell>
          <cell r="CY873">
            <v>-1E-3</v>
          </cell>
          <cell r="CZ873">
            <v>-1E-3</v>
          </cell>
          <cell r="DA873">
            <v>-2E-3</v>
          </cell>
          <cell r="DB873">
            <v>-1E-3</v>
          </cell>
          <cell r="DC873">
            <v>-1E-3</v>
          </cell>
          <cell r="DD873">
            <v>0</v>
          </cell>
          <cell r="DE873">
            <v>-1E-3</v>
          </cell>
          <cell r="DF873">
            <v>-2E-3</v>
          </cell>
          <cell r="DG873">
            <v>1E-3</v>
          </cell>
          <cell r="DH873">
            <v>-1E-3</v>
          </cell>
          <cell r="DI873">
            <v>-1E-3</v>
          </cell>
          <cell r="DJ873">
            <v>-4.0000000000000001E-3</v>
          </cell>
          <cell r="DK873">
            <v>-3.0000000000000001E-3</v>
          </cell>
          <cell r="DL873">
            <v>-1E-3</v>
          </cell>
          <cell r="DM873">
            <v>-1E-3</v>
          </cell>
          <cell r="DN873">
            <v>-1E-3</v>
          </cell>
          <cell r="DO873">
            <v>-2E-3</v>
          </cell>
          <cell r="DP873">
            <v>0</v>
          </cell>
          <cell r="DQ873">
            <v>0</v>
          </cell>
          <cell r="DR873">
            <v>-2E-3</v>
          </cell>
          <cell r="DS873">
            <v>-3.0000000000000001E-3</v>
          </cell>
          <cell r="DT873">
            <v>-1E-3</v>
          </cell>
          <cell r="DU873">
            <v>-1E-3</v>
          </cell>
          <cell r="DV873">
            <v>0</v>
          </cell>
          <cell r="DW873">
            <v>-4.0000000000000001E-3</v>
          </cell>
          <cell r="DX873">
            <v>-4.0000000000000001E-3</v>
          </cell>
          <cell r="DY873">
            <v>0</v>
          </cell>
          <cell r="DZ873">
            <v>-2E-3</v>
          </cell>
          <cell r="EA873">
            <v>-2E-3</v>
          </cell>
          <cell r="EB873">
            <v>-2E-3</v>
          </cell>
          <cell r="EC873">
            <v>1E-3</v>
          </cell>
          <cell r="ED873">
            <v>-1E-3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-1E-3</v>
          </cell>
          <cell r="S875">
            <v>0</v>
          </cell>
          <cell r="T875">
            <v>0</v>
          </cell>
          <cell r="U875">
            <v>0</v>
          </cell>
          <cell r="V875">
            <v>-2E-3</v>
          </cell>
          <cell r="W875">
            <v>0</v>
          </cell>
          <cell r="X875">
            <v>-1E-3</v>
          </cell>
          <cell r="Y875">
            <v>0</v>
          </cell>
          <cell r="Z875">
            <v>-1E-3</v>
          </cell>
          <cell r="AA875">
            <v>-4.0000000000000001E-3</v>
          </cell>
          <cell r="AB875">
            <v>-2E-3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-1E-3</v>
          </cell>
          <cell r="AM875">
            <v>-1E-3</v>
          </cell>
          <cell r="AN875">
            <v>-1E-3</v>
          </cell>
          <cell r="AO875">
            <v>-1E-3</v>
          </cell>
          <cell r="AP875">
            <v>0</v>
          </cell>
          <cell r="AQ875">
            <v>0</v>
          </cell>
          <cell r="AR875">
            <v>-1E-3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-1E-3</v>
          </cell>
          <cell r="AY875">
            <v>-4.0000000000000001E-3</v>
          </cell>
          <cell r="AZ875">
            <v>-4.0000000000000001E-3</v>
          </cell>
          <cell r="BA875">
            <v>-1E-3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-1E-3</v>
          </cell>
          <cell r="BL875">
            <v>-2E-3</v>
          </cell>
          <cell r="BM875">
            <v>-3.0000000000000001E-3</v>
          </cell>
          <cell r="BN875">
            <v>-1E-3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-1E-3</v>
          </cell>
          <cell r="BZ875">
            <v>-3.0000000000000001E-3</v>
          </cell>
          <cell r="CA875">
            <v>0</v>
          </cell>
          <cell r="CB875">
            <v>-1E-3</v>
          </cell>
          <cell r="CC875">
            <v>0</v>
          </cell>
          <cell r="CD875">
            <v>0</v>
          </cell>
          <cell r="CE875">
            <v>-1E-3</v>
          </cell>
          <cell r="CF875">
            <v>0</v>
          </cell>
          <cell r="CG875">
            <v>0</v>
          </cell>
          <cell r="CH875">
            <v>0</v>
          </cell>
          <cell r="CI875">
            <v>-1E-3</v>
          </cell>
          <cell r="CJ875">
            <v>0</v>
          </cell>
          <cell r="CK875">
            <v>-2E-3</v>
          </cell>
          <cell r="CL875">
            <v>-2E-3</v>
          </cell>
          <cell r="CM875">
            <v>-2E-3</v>
          </cell>
          <cell r="CN875">
            <v>-1E-3</v>
          </cell>
          <cell r="CO875">
            <v>0</v>
          </cell>
          <cell r="CP875">
            <v>0</v>
          </cell>
          <cell r="CQ875">
            <v>0</v>
          </cell>
          <cell r="CR875">
            <v>-1E-3</v>
          </cell>
          <cell r="CS875">
            <v>0</v>
          </cell>
          <cell r="CT875">
            <v>-1E-3</v>
          </cell>
          <cell r="CU875">
            <v>0</v>
          </cell>
          <cell r="CV875">
            <v>0</v>
          </cell>
          <cell r="CW875">
            <v>0</v>
          </cell>
          <cell r="CX875">
            <v>-1E-3</v>
          </cell>
          <cell r="CY875">
            <v>-2E-3</v>
          </cell>
          <cell r="CZ875">
            <v>-2E-3</v>
          </cell>
          <cell r="DA875">
            <v>-2E-3</v>
          </cell>
          <cell r="DB875">
            <v>0</v>
          </cell>
          <cell r="DC875">
            <v>-1E-3</v>
          </cell>
          <cell r="DD875">
            <v>0</v>
          </cell>
          <cell r="DE875">
            <v>-1E-3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-1E-3</v>
          </cell>
          <cell r="DL875">
            <v>-2E-3</v>
          </cell>
          <cell r="DM875">
            <v>-3.0000000000000001E-3</v>
          </cell>
          <cell r="DN875">
            <v>-1E-3</v>
          </cell>
          <cell r="DO875">
            <v>0</v>
          </cell>
          <cell r="DP875">
            <v>0</v>
          </cell>
          <cell r="DQ875">
            <v>0</v>
          </cell>
          <cell r="DR875">
            <v>-1E-3</v>
          </cell>
          <cell r="DS875">
            <v>0</v>
          </cell>
          <cell r="DT875">
            <v>0</v>
          </cell>
          <cell r="DU875">
            <v>0</v>
          </cell>
          <cell r="DV875">
            <v>-1E-3</v>
          </cell>
          <cell r="DW875">
            <v>0</v>
          </cell>
          <cell r="DX875">
            <v>-2E-3</v>
          </cell>
          <cell r="DY875">
            <v>-2E-3</v>
          </cell>
          <cell r="DZ875">
            <v>-3.0000000000000001E-3</v>
          </cell>
          <cell r="EA875">
            <v>-1E-3</v>
          </cell>
          <cell r="EB875">
            <v>-1E-3</v>
          </cell>
          <cell r="EC875">
            <v>-1E-3</v>
          </cell>
          <cell r="ED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-1E-3</v>
          </cell>
          <cell r="R877">
            <v>-2E-3</v>
          </cell>
          <cell r="S877">
            <v>-1E-3</v>
          </cell>
          <cell r="T877">
            <v>-1E-3</v>
          </cell>
          <cell r="U877">
            <v>-1E-3</v>
          </cell>
          <cell r="V877">
            <v>-1E-3</v>
          </cell>
          <cell r="W877">
            <v>-2E-3</v>
          </cell>
          <cell r="X877">
            <v>-1E-3</v>
          </cell>
          <cell r="Y877">
            <v>-4.0000000000000001E-3</v>
          </cell>
          <cell r="Z877">
            <v>-4.0000000000000001E-3</v>
          </cell>
          <cell r="AA877">
            <v>-4.0000000000000001E-3</v>
          </cell>
          <cell r="AB877">
            <v>-2E-3</v>
          </cell>
          <cell r="AC877">
            <v>-1E-3</v>
          </cell>
          <cell r="AD877">
            <v>-1E-3</v>
          </cell>
          <cell r="AE877">
            <v>-1E-3</v>
          </cell>
          <cell r="AF877">
            <v>0</v>
          </cell>
          <cell r="AG877">
            <v>-1E-3</v>
          </cell>
          <cell r="AH877">
            <v>0</v>
          </cell>
          <cell r="AI877">
            <v>-1E-3</v>
          </cell>
          <cell r="AJ877">
            <v>0</v>
          </cell>
          <cell r="AK877">
            <v>-2E-3</v>
          </cell>
          <cell r="AL877">
            <v>-2E-3</v>
          </cell>
          <cell r="AM877">
            <v>-3.0000000000000001E-3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-2E-3</v>
          </cell>
          <cell r="AZ877">
            <v>-2E-3</v>
          </cell>
          <cell r="BA877">
            <v>-1E-3</v>
          </cell>
          <cell r="BB877">
            <v>-1E-3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-1E-3</v>
          </cell>
          <cell r="BL877">
            <v>-3.0000000000000001E-3</v>
          </cell>
          <cell r="BM877">
            <v>-1E-3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-3.0000000000000001E-3</v>
          </cell>
          <cell r="BZ877">
            <v>-1E-3</v>
          </cell>
          <cell r="CA877">
            <v>0</v>
          </cell>
          <cell r="CB877">
            <v>-1E-3</v>
          </cell>
          <cell r="CC877">
            <v>0</v>
          </cell>
          <cell r="CD877">
            <v>0</v>
          </cell>
          <cell r="CE877">
            <v>-1E-3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-1E-3</v>
          </cell>
          <cell r="CL877">
            <v>-2E-3</v>
          </cell>
          <cell r="CM877">
            <v>-1E-3</v>
          </cell>
          <cell r="CN877">
            <v>-1E-3</v>
          </cell>
          <cell r="CO877">
            <v>-1E-3</v>
          </cell>
          <cell r="CP877">
            <v>0</v>
          </cell>
          <cell r="CQ877">
            <v>0</v>
          </cell>
          <cell r="CR877">
            <v>-1E-3</v>
          </cell>
          <cell r="CS877">
            <v>0</v>
          </cell>
          <cell r="CT877">
            <v>-1E-3</v>
          </cell>
          <cell r="CU877">
            <v>0</v>
          </cell>
          <cell r="CV877">
            <v>0</v>
          </cell>
          <cell r="CW877">
            <v>0</v>
          </cell>
          <cell r="CX877">
            <v>-1E-3</v>
          </cell>
          <cell r="CY877">
            <v>-3.0000000000000001E-3</v>
          </cell>
          <cell r="CZ877">
            <v>-2E-3</v>
          </cell>
          <cell r="DA877">
            <v>-1E-3</v>
          </cell>
          <cell r="DB877">
            <v>-1E-3</v>
          </cell>
          <cell r="DC877">
            <v>-1E-3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-1E-3</v>
          </cell>
          <cell r="DL877">
            <v>-2E-3</v>
          </cell>
          <cell r="DM877">
            <v>-1E-3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-1E-3</v>
          </cell>
          <cell r="DS877">
            <v>-1E-3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-3.0000000000000001E-3</v>
          </cell>
          <cell r="DZ877">
            <v>-2E-3</v>
          </cell>
          <cell r="EA877">
            <v>0</v>
          </cell>
          <cell r="EB877">
            <v>0</v>
          </cell>
          <cell r="EC877">
            <v>0</v>
          </cell>
          <cell r="ED877">
            <v>-1E-3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-1E-3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-2E-3</v>
          </cell>
          <cell r="S879">
            <v>0</v>
          </cell>
          <cell r="T879">
            <v>0</v>
          </cell>
          <cell r="U879">
            <v>0</v>
          </cell>
          <cell r="V879">
            <v>-3.0000000000000001E-3</v>
          </cell>
          <cell r="W879">
            <v>-3.0000000000000001E-3</v>
          </cell>
          <cell r="X879">
            <v>-2E-3</v>
          </cell>
          <cell r="Y879">
            <v>-5.0000000000000001E-3</v>
          </cell>
          <cell r="Z879">
            <v>-1.2999999999999999E-2</v>
          </cell>
          <cell r="AA879">
            <v>-3.0000000000000001E-3</v>
          </cell>
          <cell r="AB879">
            <v>-1E-3</v>
          </cell>
          <cell r="AC879">
            <v>0</v>
          </cell>
          <cell r="AD879">
            <v>0</v>
          </cell>
          <cell r="AE879">
            <v>-1E-3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-1E-3</v>
          </cell>
          <cell r="AK879">
            <v>0</v>
          </cell>
          <cell r="AL879">
            <v>-1E-3</v>
          </cell>
          <cell r="AM879">
            <v>-3.0000000000000001E-3</v>
          </cell>
          <cell r="AN879">
            <v>-2E-3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-1E-3</v>
          </cell>
          <cell r="AX879">
            <v>0</v>
          </cell>
          <cell r="AY879">
            <v>0</v>
          </cell>
          <cell r="AZ879">
            <v>0</v>
          </cell>
          <cell r="BA879">
            <v>-1E-3</v>
          </cell>
          <cell r="BB879">
            <v>-1E-3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-1E-3</v>
          </cell>
          <cell r="BJ879">
            <v>0</v>
          </cell>
          <cell r="BK879">
            <v>0</v>
          </cell>
          <cell r="BL879">
            <v>0</v>
          </cell>
          <cell r="BM879">
            <v>-2E-3</v>
          </cell>
          <cell r="BN879">
            <v>-1E-3</v>
          </cell>
          <cell r="BO879">
            <v>-1E-3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1E-3</v>
          </cell>
          <cell r="BW879">
            <v>0</v>
          </cell>
          <cell r="BX879">
            <v>0</v>
          </cell>
          <cell r="BY879">
            <v>-2E-3</v>
          </cell>
          <cell r="BZ879">
            <v>-2E-3</v>
          </cell>
          <cell r="CA879">
            <v>-1E-3</v>
          </cell>
          <cell r="CB879">
            <v>0</v>
          </cell>
          <cell r="CC879">
            <v>0</v>
          </cell>
          <cell r="CD879">
            <v>0</v>
          </cell>
          <cell r="CE879">
            <v>-1E-3</v>
          </cell>
          <cell r="CF879">
            <v>1E-3</v>
          </cell>
          <cell r="CG879">
            <v>0</v>
          </cell>
          <cell r="CH879">
            <v>0</v>
          </cell>
          <cell r="CI879">
            <v>-1E-3</v>
          </cell>
          <cell r="CJ879">
            <v>-1E-3</v>
          </cell>
          <cell r="CK879">
            <v>0</v>
          </cell>
          <cell r="CL879">
            <v>-2E-3</v>
          </cell>
          <cell r="CM879">
            <v>-4.0000000000000001E-3</v>
          </cell>
          <cell r="CN879">
            <v>-1E-3</v>
          </cell>
          <cell r="CO879">
            <v>-1E-3</v>
          </cell>
          <cell r="CP879">
            <v>1E-3</v>
          </cell>
          <cell r="CQ879">
            <v>0</v>
          </cell>
          <cell r="CR879">
            <v>-1E-3</v>
          </cell>
          <cell r="CS879">
            <v>0</v>
          </cell>
          <cell r="CT879">
            <v>0</v>
          </cell>
          <cell r="CU879">
            <v>0</v>
          </cell>
          <cell r="CV879">
            <v>-1E-3</v>
          </cell>
          <cell r="CW879">
            <v>0</v>
          </cell>
          <cell r="CX879">
            <v>-1E-3</v>
          </cell>
          <cell r="CY879">
            <v>-4.0000000000000001E-3</v>
          </cell>
          <cell r="CZ879">
            <v>-5.0000000000000001E-3</v>
          </cell>
          <cell r="DA879">
            <v>-4.0000000000000001E-3</v>
          </cell>
          <cell r="DB879">
            <v>-1E-3</v>
          </cell>
          <cell r="DC879">
            <v>0</v>
          </cell>
          <cell r="DD879">
            <v>1E-3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2E-3</v>
          </cell>
          <cell r="DN879">
            <v>0</v>
          </cell>
          <cell r="DO879">
            <v>-1E-3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-1E-3</v>
          </cell>
          <cell r="DY879">
            <v>-1E-3</v>
          </cell>
          <cell r="DZ879">
            <v>-1E-3</v>
          </cell>
          <cell r="EA879">
            <v>0</v>
          </cell>
          <cell r="EB879">
            <v>-1E-3</v>
          </cell>
          <cell r="EC879">
            <v>0</v>
          </cell>
          <cell r="ED879">
            <v>1E-3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-1E-3</v>
          </cell>
          <cell r="R880">
            <v>-1E-3</v>
          </cell>
          <cell r="S880">
            <v>0</v>
          </cell>
          <cell r="T880">
            <v>0</v>
          </cell>
          <cell r="U880">
            <v>0</v>
          </cell>
          <cell r="V880">
            <v>-1E-3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-3.0000000000000001E-3</v>
          </cell>
          <cell r="AC880">
            <v>-1E-3</v>
          </cell>
          <cell r="AD880">
            <v>-1E-3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-2E-3</v>
          </cell>
          <cell r="AJ880">
            <v>0</v>
          </cell>
          <cell r="AK880">
            <v>-2E-3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-2E-3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-1E-3</v>
          </cell>
          <cell r="BD880">
            <v>0</v>
          </cell>
          <cell r="BE880">
            <v>-1E-3</v>
          </cell>
          <cell r="BF880">
            <v>0</v>
          </cell>
          <cell r="BG880">
            <v>0</v>
          </cell>
          <cell r="BH880">
            <v>0</v>
          </cell>
          <cell r="BI880">
            <v>-1E-3</v>
          </cell>
          <cell r="BJ880">
            <v>0</v>
          </cell>
          <cell r="BK880">
            <v>-1E-3</v>
          </cell>
          <cell r="BL880">
            <v>-2E-3</v>
          </cell>
          <cell r="BM880">
            <v>-1E-3</v>
          </cell>
          <cell r="BN880">
            <v>0</v>
          </cell>
          <cell r="BO880">
            <v>-1E-3</v>
          </cell>
          <cell r="BP880">
            <v>0</v>
          </cell>
          <cell r="BQ880">
            <v>0</v>
          </cell>
          <cell r="BR880">
            <v>-1E-3</v>
          </cell>
          <cell r="BS880">
            <v>0</v>
          </cell>
          <cell r="BT880">
            <v>0</v>
          </cell>
          <cell r="BU880">
            <v>-1E-3</v>
          </cell>
          <cell r="BV880">
            <v>-1E-3</v>
          </cell>
          <cell r="BW880">
            <v>0</v>
          </cell>
          <cell r="BX880">
            <v>-1E-3</v>
          </cell>
          <cell r="BY880">
            <v>-1E-3</v>
          </cell>
          <cell r="BZ880">
            <v>-1E-3</v>
          </cell>
          <cell r="CA880">
            <v>-1E-3</v>
          </cell>
          <cell r="CB880">
            <v>0</v>
          </cell>
          <cell r="CC880">
            <v>0</v>
          </cell>
          <cell r="CD880">
            <v>-1E-3</v>
          </cell>
          <cell r="CE880">
            <v>-1E-3</v>
          </cell>
          <cell r="CF880">
            <v>0</v>
          </cell>
          <cell r="CG880">
            <v>-1E-3</v>
          </cell>
          <cell r="CH880">
            <v>0</v>
          </cell>
          <cell r="CI880">
            <v>-1E-3</v>
          </cell>
          <cell r="CJ880">
            <v>0</v>
          </cell>
          <cell r="CK880">
            <v>-2E-3</v>
          </cell>
          <cell r="CL880">
            <v>-1E-3</v>
          </cell>
          <cell r="CM880">
            <v>-3.0000000000000001E-3</v>
          </cell>
          <cell r="CN880">
            <v>0</v>
          </cell>
          <cell r="CO880">
            <v>-1E-3</v>
          </cell>
          <cell r="CP880">
            <v>-1E-3</v>
          </cell>
          <cell r="CQ880">
            <v>0</v>
          </cell>
          <cell r="CR880">
            <v>-1E-3</v>
          </cell>
          <cell r="CS880">
            <v>-1E-3</v>
          </cell>
          <cell r="CT880">
            <v>0</v>
          </cell>
          <cell r="CU880">
            <v>-1E-3</v>
          </cell>
          <cell r="CV880">
            <v>0</v>
          </cell>
          <cell r="CW880">
            <v>0</v>
          </cell>
          <cell r="CX880">
            <v>-1E-3</v>
          </cell>
          <cell r="CY880">
            <v>-1E-3</v>
          </cell>
          <cell r="CZ880">
            <v>-3.0000000000000001E-3</v>
          </cell>
          <cell r="DA880">
            <v>0</v>
          </cell>
          <cell r="DB880">
            <v>-2E-3</v>
          </cell>
          <cell r="DC880">
            <v>1E-3</v>
          </cell>
          <cell r="DD880">
            <v>-1E-3</v>
          </cell>
          <cell r="DE880">
            <v>0</v>
          </cell>
          <cell r="DF880">
            <v>1E-3</v>
          </cell>
          <cell r="DG880">
            <v>-1E-3</v>
          </cell>
          <cell r="DH880">
            <v>0</v>
          </cell>
          <cell r="DI880">
            <v>0</v>
          </cell>
          <cell r="DJ880">
            <v>0</v>
          </cell>
          <cell r="DK880">
            <v>-2E-3</v>
          </cell>
          <cell r="DL880">
            <v>-1E-3</v>
          </cell>
          <cell r="DM880">
            <v>-1E-3</v>
          </cell>
          <cell r="DN880">
            <v>-1E-3</v>
          </cell>
          <cell r="DO880">
            <v>0</v>
          </cell>
          <cell r="DP880">
            <v>0</v>
          </cell>
          <cell r="DQ880">
            <v>0</v>
          </cell>
          <cell r="DR880">
            <v>-1E-3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-2E-3</v>
          </cell>
          <cell r="DY880">
            <v>-1E-3</v>
          </cell>
          <cell r="DZ880">
            <v>-4.0000000000000001E-3</v>
          </cell>
          <cell r="EA880">
            <v>-2E-3</v>
          </cell>
          <cell r="EB880">
            <v>-1E-3</v>
          </cell>
          <cell r="EC880">
            <v>-1E-3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-1E-3</v>
          </cell>
          <cell r="R881">
            <v>-2E-3</v>
          </cell>
          <cell r="S881">
            <v>-1E-3</v>
          </cell>
          <cell r="T881">
            <v>-1E-3</v>
          </cell>
          <cell r="U881">
            <v>-2E-3</v>
          </cell>
          <cell r="V881">
            <v>-1E-3</v>
          </cell>
          <cell r="W881">
            <v>-2E-3</v>
          </cell>
          <cell r="X881">
            <v>-1E-3</v>
          </cell>
          <cell r="Y881">
            <v>0</v>
          </cell>
          <cell r="Z881">
            <v>-3.0000000000000001E-3</v>
          </cell>
          <cell r="AA881">
            <v>-3.0000000000000001E-3</v>
          </cell>
          <cell r="AB881">
            <v>-3.0000000000000001E-3</v>
          </cell>
          <cell r="AC881">
            <v>-1E-3</v>
          </cell>
          <cell r="AD881">
            <v>-2E-3</v>
          </cell>
          <cell r="AE881">
            <v>-1E-3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-2E-3</v>
          </cell>
          <cell r="AL881">
            <v>-2E-3</v>
          </cell>
          <cell r="AM881">
            <v>-3.0000000000000001E-3</v>
          </cell>
          <cell r="AN881">
            <v>0</v>
          </cell>
          <cell r="AO881">
            <v>-1E-3</v>
          </cell>
          <cell r="AP881">
            <v>0</v>
          </cell>
          <cell r="AQ881">
            <v>0</v>
          </cell>
          <cell r="AR881">
            <v>-1E-3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-1E-3</v>
          </cell>
          <cell r="AY881">
            <v>-2E-3</v>
          </cell>
          <cell r="AZ881">
            <v>-1E-3</v>
          </cell>
          <cell r="BA881">
            <v>-1E-3</v>
          </cell>
          <cell r="BB881">
            <v>-1E-3</v>
          </cell>
          <cell r="BC881">
            <v>0</v>
          </cell>
          <cell r="BD881">
            <v>0</v>
          </cell>
          <cell r="BE881">
            <v>-1E-3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-1E-3</v>
          </cell>
          <cell r="BL881">
            <v>-2E-3</v>
          </cell>
          <cell r="BM881">
            <v>-2E-3</v>
          </cell>
          <cell r="BN881">
            <v>-1E-3</v>
          </cell>
          <cell r="BO881">
            <v>-1E-3</v>
          </cell>
          <cell r="BP881">
            <v>0</v>
          </cell>
          <cell r="BQ881">
            <v>0</v>
          </cell>
          <cell r="BR881">
            <v>-1E-3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-1E-3</v>
          </cell>
          <cell r="BY881">
            <v>-3.0000000000000001E-3</v>
          </cell>
          <cell r="BZ881">
            <v>-1E-3</v>
          </cell>
          <cell r="CA881">
            <v>-1E-3</v>
          </cell>
          <cell r="CB881">
            <v>-1E-3</v>
          </cell>
          <cell r="CC881">
            <v>0</v>
          </cell>
          <cell r="CD881">
            <v>0</v>
          </cell>
          <cell r="CE881">
            <v>-1E-3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-1E-3</v>
          </cell>
          <cell r="CK881">
            <v>-1E-3</v>
          </cell>
          <cell r="CL881">
            <v>-2E-3</v>
          </cell>
          <cell r="CM881">
            <v>-2E-3</v>
          </cell>
          <cell r="CN881">
            <v>-1E-3</v>
          </cell>
          <cell r="CO881">
            <v>-2E-3</v>
          </cell>
          <cell r="CP881">
            <v>0</v>
          </cell>
          <cell r="CQ881">
            <v>0</v>
          </cell>
          <cell r="CR881">
            <v>-1E-3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-1E-3</v>
          </cell>
          <cell r="CY881">
            <v>-3.0000000000000001E-3</v>
          </cell>
          <cell r="CZ881">
            <v>-2E-3</v>
          </cell>
          <cell r="DA881">
            <v>-1E-3</v>
          </cell>
          <cell r="DB881">
            <v>-2E-3</v>
          </cell>
          <cell r="DC881">
            <v>0</v>
          </cell>
          <cell r="DD881">
            <v>0</v>
          </cell>
          <cell r="DE881">
            <v>-1E-3</v>
          </cell>
          <cell r="DF881">
            <v>0</v>
          </cell>
          <cell r="DG881">
            <v>-1E-3</v>
          </cell>
          <cell r="DH881">
            <v>0</v>
          </cell>
          <cell r="DI881">
            <v>0</v>
          </cell>
          <cell r="DJ881">
            <v>0</v>
          </cell>
          <cell r="DK881">
            <v>-1E-3</v>
          </cell>
          <cell r="DL881">
            <v>-1E-3</v>
          </cell>
          <cell r="DM881">
            <v>-2E-3</v>
          </cell>
          <cell r="DN881">
            <v>-1E-3</v>
          </cell>
          <cell r="DO881">
            <v>0</v>
          </cell>
          <cell r="DP881">
            <v>0</v>
          </cell>
          <cell r="DQ881">
            <v>0</v>
          </cell>
          <cell r="DR881">
            <v>-1E-3</v>
          </cell>
          <cell r="DS881">
            <v>0</v>
          </cell>
          <cell r="DT881">
            <v>0</v>
          </cell>
          <cell r="DU881">
            <v>-1E-3</v>
          </cell>
          <cell r="DV881">
            <v>0</v>
          </cell>
          <cell r="DW881">
            <v>0</v>
          </cell>
          <cell r="DX881">
            <v>-1E-3</v>
          </cell>
          <cell r="DY881">
            <v>-3.0000000000000001E-3</v>
          </cell>
          <cell r="DZ881">
            <v>-3.0000000000000001E-3</v>
          </cell>
          <cell r="EA881">
            <v>-1E-3</v>
          </cell>
          <cell r="EB881">
            <v>-1E-3</v>
          </cell>
          <cell r="EC881">
            <v>-1E-3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-2E-3</v>
          </cell>
          <cell r="S882">
            <v>0</v>
          </cell>
          <cell r="T882">
            <v>0</v>
          </cell>
          <cell r="U882">
            <v>-1E-3</v>
          </cell>
          <cell r="V882">
            <v>-2E-3</v>
          </cell>
          <cell r="W882">
            <v>-3.0000000000000001E-3</v>
          </cell>
          <cell r="X882">
            <v>-4.0000000000000001E-3</v>
          </cell>
          <cell r="Y882">
            <v>-5.0000000000000001E-3</v>
          </cell>
          <cell r="Z882">
            <v>-5.0000000000000001E-3</v>
          </cell>
          <cell r="AA882">
            <v>-4.0000000000000001E-3</v>
          </cell>
          <cell r="AB882">
            <v>-1E-3</v>
          </cell>
          <cell r="AC882">
            <v>-1E-3</v>
          </cell>
          <cell r="AD882">
            <v>0</v>
          </cell>
          <cell r="AE882">
            <v>-1E-3</v>
          </cell>
          <cell r="AF882">
            <v>0</v>
          </cell>
          <cell r="AG882">
            <v>0</v>
          </cell>
          <cell r="AH882">
            <v>0</v>
          </cell>
          <cell r="AI882">
            <v>-1E-3</v>
          </cell>
          <cell r="AJ882">
            <v>0</v>
          </cell>
          <cell r="AK882">
            <v>0</v>
          </cell>
          <cell r="AL882">
            <v>-3.0000000000000001E-3</v>
          </cell>
          <cell r="AM882">
            <v>-1E-3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-1E-3</v>
          </cell>
          <cell r="AY882">
            <v>-2E-3</v>
          </cell>
          <cell r="AZ882">
            <v>-1E-3</v>
          </cell>
          <cell r="BA882">
            <v>-1E-3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-1E-3</v>
          </cell>
          <cell r="BL882">
            <v>-2E-3</v>
          </cell>
          <cell r="BM882">
            <v>-1E-3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-1E-3</v>
          </cell>
          <cell r="BY882">
            <v>-2E-3</v>
          </cell>
          <cell r="BZ882">
            <v>-2E-3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-1E-3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-1E-3</v>
          </cell>
          <cell r="CL882">
            <v>-3.0000000000000001E-3</v>
          </cell>
          <cell r="CM882">
            <v>-2E-3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-1E-3</v>
          </cell>
          <cell r="CS882">
            <v>0</v>
          </cell>
          <cell r="CT882">
            <v>0</v>
          </cell>
          <cell r="CU882">
            <v>0</v>
          </cell>
          <cell r="CV882">
            <v>-1E-3</v>
          </cell>
          <cell r="CW882">
            <v>-1E-3</v>
          </cell>
          <cell r="CX882">
            <v>-2E-3</v>
          </cell>
          <cell r="CY882">
            <v>-3.0000000000000001E-3</v>
          </cell>
          <cell r="CZ882">
            <v>-2E-3</v>
          </cell>
          <cell r="DA882">
            <v>-2E-3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-1E-3</v>
          </cell>
          <cell r="DL882">
            <v>-3.0000000000000001E-3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-2E-3</v>
          </cell>
          <cell r="DZ882">
            <v>-2E-3</v>
          </cell>
          <cell r="EA882">
            <v>-1E-3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-1E-3</v>
          </cell>
          <cell r="S883">
            <v>0</v>
          </cell>
          <cell r="T883">
            <v>0</v>
          </cell>
          <cell r="U883">
            <v>0</v>
          </cell>
          <cell r="V883">
            <v>-1E-3</v>
          </cell>
          <cell r="W883">
            <v>-1E-3</v>
          </cell>
          <cell r="X883">
            <v>-1E-3</v>
          </cell>
          <cell r="Y883">
            <v>-4.0000000000000001E-3</v>
          </cell>
          <cell r="Z883">
            <v>-8.0000000000000002E-3</v>
          </cell>
          <cell r="AA883">
            <v>-1E-3</v>
          </cell>
          <cell r="AB883">
            <v>-1E-3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-1E-3</v>
          </cell>
          <cell r="AO883">
            <v>-1E-3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-1E-3</v>
          </cell>
          <cell r="AZ883">
            <v>-1E-3</v>
          </cell>
          <cell r="BA883">
            <v>-1E-3</v>
          </cell>
          <cell r="BB883">
            <v>-1E-3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-2E-3</v>
          </cell>
          <cell r="BM883">
            <v>-1E-3</v>
          </cell>
          <cell r="BN883">
            <v>0</v>
          </cell>
          <cell r="BO883">
            <v>-1E-3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-1E-3</v>
          </cell>
          <cell r="BZ883">
            <v>0</v>
          </cell>
          <cell r="CA883">
            <v>-1E-3</v>
          </cell>
          <cell r="CB883">
            <v>-1E-3</v>
          </cell>
          <cell r="CC883">
            <v>0</v>
          </cell>
          <cell r="CD883">
            <v>0</v>
          </cell>
          <cell r="CE883">
            <v>-1E-3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-2E-3</v>
          </cell>
          <cell r="CM883">
            <v>-1E-3</v>
          </cell>
          <cell r="CN883">
            <v>-2E-3</v>
          </cell>
          <cell r="CO883">
            <v>-1E-3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-1E-3</v>
          </cell>
          <cell r="CY883">
            <v>-2E-3</v>
          </cell>
          <cell r="CZ883">
            <v>-2E-3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-1.8933402382420583E-3</v>
          </cell>
          <cell r="DS894">
            <v>-5.9795560483877352E-4</v>
          </cell>
          <cell r="DT894">
            <v>-2.240670744047657E-3</v>
          </cell>
          <cell r="DU894">
            <v>-2.6861363891129142E-3</v>
          </cell>
          <cell r="DV894">
            <v>-3.707638145833303E-3</v>
          </cell>
          <cell r="DW894">
            <v>-1.7626797883064094E-3</v>
          </cell>
          <cell r="DX894">
            <v>-3.6960874305552727E-4</v>
          </cell>
          <cell r="DY894">
            <v>-1.578466342742002E-3</v>
          </cell>
          <cell r="DZ894">
            <v>-7.7646282258067578E-4</v>
          </cell>
          <cell r="EA894">
            <v>-1.9568127055556439E-3</v>
          </cell>
          <cell r="EB894">
            <v>-1.8559739892472504E-3</v>
          </cell>
          <cell r="EC894">
            <v>-2.4829745152776805E-3</v>
          </cell>
          <cell r="ED894">
            <v>-2.768756767473235E-3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-3.8384834616433938E-4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-2.6689538894444365E-3</v>
          </cell>
          <cell r="DQ895">
            <v>-1.9366461182794836E-3</v>
          </cell>
          <cell r="DR895">
            <v>-1.7323431682327861E-3</v>
          </cell>
          <cell r="DS895">
            <v>-3.4680604978493124E-3</v>
          </cell>
          <cell r="DT895">
            <v>-3.2512961154761988E-3</v>
          </cell>
          <cell r="DU895">
            <v>-2.2957754275806375E-3</v>
          </cell>
          <cell r="DV895">
            <v>-1.3370626277777742E-3</v>
          </cell>
          <cell r="DW895">
            <v>-9.70283843010733E-4</v>
          </cell>
          <cell r="DX895">
            <v>-1.8055992111111197E-3</v>
          </cell>
          <cell r="DY895">
            <v>-1.0408660774193501E-3</v>
          </cell>
          <cell r="DZ895">
            <v>-5.8420397311828576E-4</v>
          </cell>
          <cell r="EA895">
            <v>-2.1547392111111174E-3</v>
          </cell>
          <cell r="EB895">
            <v>-2.0598071666666773E-3</v>
          </cell>
          <cell r="EC895">
            <v>-9.4918337055549529E-4</v>
          </cell>
          <cell r="ED895">
            <v>-9.9621051612885925E-4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-1.4533000977162702E-4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-1.0629709355555739E-3</v>
          </cell>
          <cell r="DQ896">
            <v>-6.8246211290318159E-4</v>
          </cell>
          <cell r="DR896">
            <v>-1.0109722816967481E-3</v>
          </cell>
          <cell r="DS896">
            <v>-5.3998045806452621E-4</v>
          </cell>
          <cell r="DT896">
            <v>-1.9474078704166398E-3</v>
          </cell>
          <cell r="DU896">
            <v>-1.8681322840645442E-3</v>
          </cell>
          <cell r="DV896">
            <v>-5.2114164055552803E-4</v>
          </cell>
          <cell r="DW896">
            <v>-1.3042641161290225E-3</v>
          </cell>
          <cell r="DX896">
            <v>-1.2617081361110949E-3</v>
          </cell>
          <cell r="DY896">
            <v>-1.472120645161501E-4</v>
          </cell>
          <cell r="DZ896">
            <v>-4.6994100537633976E-4</v>
          </cell>
          <cell r="EA896">
            <v>-7.2513110555555427E-4</v>
          </cell>
          <cell r="EB896">
            <v>-5.7985570376342666E-4</v>
          </cell>
          <cell r="EC896">
            <v>-1.3933048644444446E-3</v>
          </cell>
          <cell r="ED896">
            <v>-1.4596108212365788E-3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-2.2595162173522088E-4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-1.3295289500000473E-3</v>
          </cell>
          <cell r="DQ897">
            <v>-1.3737572075269155E-3</v>
          </cell>
          <cell r="DR897">
            <v>-1.7292862624657124E-3</v>
          </cell>
          <cell r="DS897">
            <v>-3.0614784000000395E-3</v>
          </cell>
          <cell r="DT897">
            <v>-1.5776149410713924E-3</v>
          </cell>
          <cell r="DU897">
            <v>-3.8925796500000054E-3</v>
          </cell>
          <cell r="DV897">
            <v>-7.7550874777779222E-4</v>
          </cell>
          <cell r="DW897">
            <v>-1.6623603774193751E-3</v>
          </cell>
          <cell r="DX897">
            <v>-3.7304892861111105E-3</v>
          </cell>
          <cell r="DY897">
            <v>-3.3375906290322721E-4</v>
          </cell>
          <cell r="DZ897">
            <v>-6.4354179032258263E-4</v>
          </cell>
          <cell r="EA897">
            <v>-1.6971225000003698E-4</v>
          </cell>
          <cell r="EB897">
            <v>-3.9397885591402337E-4</v>
          </cell>
          <cell r="EC897">
            <v>-3.413320342222248E-3</v>
          </cell>
          <cell r="ED897">
            <v>-1.1202163365591211E-3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-2.157994197110602E-5</v>
          </cell>
          <cell r="DS898">
            <v>0</v>
          </cell>
          <cell r="DT898">
            <v>0</v>
          </cell>
          <cell r="DU898">
            <v>-1.1722670250957634E-5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-2.4236374327962773E-4</v>
          </cell>
          <cell r="EC898">
            <v>0</v>
          </cell>
          <cell r="ED898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-5.4362313340772239E-5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-6.4007239901187063E-4</v>
          </cell>
          <cell r="DR899">
            <v>-2.7024424254391E-3</v>
          </cell>
          <cell r="DS899">
            <v>-2.1797831177950977E-3</v>
          </cell>
          <cell r="DT899">
            <v>-6.1601559644466342E-3</v>
          </cell>
          <cell r="DU899">
            <v>-7.1524489235202382E-3</v>
          </cell>
          <cell r="DV899">
            <v>-4.7095366241240999E-3</v>
          </cell>
          <cell r="DW899">
            <v>-2.7740952060931745E-3</v>
          </cell>
          <cell r="DX899">
            <v>-1.9894273648649041E-3</v>
          </cell>
          <cell r="DY899">
            <v>-4.4477605831635958E-4</v>
          </cell>
          <cell r="DZ899">
            <v>-1.0809523394361975E-3</v>
          </cell>
          <cell r="EA899">
            <v>-1.5442455367867536E-3</v>
          </cell>
          <cell r="EB899">
            <v>-3.8832870047466606E-3</v>
          </cell>
          <cell r="EC899">
            <v>-2.7590607357363961E-4</v>
          </cell>
          <cell r="ED899">
            <v>-4.9542026300519737E-4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-7.3470809840509022E-4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-1.2376674393537734E-3</v>
          </cell>
          <cell r="DP900">
            <v>-5.1279464204240233E-3</v>
          </cell>
          <cell r="DQ900">
            <v>-2.4503991188770113E-3</v>
          </cell>
          <cell r="DR900">
            <v>-1.5863679234499051E-3</v>
          </cell>
          <cell r="DS900">
            <v>-4.2697733624228462E-3</v>
          </cell>
          <cell r="DT900">
            <v>-3.0584991804691875E-3</v>
          </cell>
          <cell r="DU900">
            <v>1.9927128136200678E-3</v>
          </cell>
          <cell r="DV900">
            <v>-1.0353452126945495E-3</v>
          </cell>
          <cell r="DW900">
            <v>-3.8597312801932349E-3</v>
          </cell>
          <cell r="DX900">
            <v>-1.1049282575147923E-3</v>
          </cell>
          <cell r="DY900">
            <v>-2.0026561282530941E-3</v>
          </cell>
          <cell r="DZ900">
            <v>-8.3954549438988724E-4</v>
          </cell>
          <cell r="EA900">
            <v>-4.9618729703432285E-4</v>
          </cell>
          <cell r="EB900">
            <v>-8.9081219806763645E-4</v>
          </cell>
          <cell r="EC900">
            <v>-2.2420177469140157E-4</v>
          </cell>
          <cell r="ED900">
            <v>-3.277498826035008E-3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-4.1258988169257105E-5</v>
          </cell>
          <cell r="S901">
            <v>0</v>
          </cell>
          <cell r="T901">
            <v>0</v>
          </cell>
          <cell r="U901">
            <v>0</v>
          </cell>
          <cell r="V901">
            <v>-2.6830376964082081E-4</v>
          </cell>
          <cell r="W901">
            <v>-1.2761017703927235E-4</v>
          </cell>
          <cell r="X901">
            <v>-1.0181673681253223E-4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-1.0835345762266746E-4</v>
          </cell>
          <cell r="AF901">
            <v>-6.3891533208404461E-5</v>
          </cell>
          <cell r="AG901">
            <v>-4.597222981249649E-4</v>
          </cell>
          <cell r="AH901">
            <v>-1.8017626941457809E-4</v>
          </cell>
          <cell r="AI901">
            <v>-3.1044497755372547E-5</v>
          </cell>
          <cell r="AJ901">
            <v>-2.3067069620941183E-4</v>
          </cell>
          <cell r="AK901">
            <v>-9.2579012345661571E-5</v>
          </cell>
          <cell r="AL901">
            <v>-1.5835447268408576E-5</v>
          </cell>
          <cell r="AM901">
            <v>1.7818906810018742E-5</v>
          </cell>
          <cell r="AN901">
            <v>-8.742991021332136E-5</v>
          </cell>
          <cell r="AO901">
            <v>-8.1435179754507647E-5</v>
          </cell>
          <cell r="AP901">
            <v>-9.3797314814847432E-5</v>
          </cell>
          <cell r="AQ901">
            <v>0</v>
          </cell>
          <cell r="AR901">
            <v>-9.2267434447235175E-5</v>
          </cell>
          <cell r="AS901">
            <v>-6.0899283154114414E-6</v>
          </cell>
          <cell r="AT901">
            <v>-1.7186194534635213E-4</v>
          </cell>
          <cell r="AU901">
            <v>-1.5980788666231094E-4</v>
          </cell>
          <cell r="AV901">
            <v>-5.811402988220582E-5</v>
          </cell>
          <cell r="AW901">
            <v>-1.8221877185842228E-4</v>
          </cell>
          <cell r="AX901">
            <v>-1.2249532800223673E-4</v>
          </cell>
          <cell r="AY901">
            <v>0</v>
          </cell>
          <cell r="AZ901">
            <v>-6.8850510481166527E-5</v>
          </cell>
          <cell r="BA901">
            <v>-1.4899083473624009E-4</v>
          </cell>
          <cell r="BB901">
            <v>-1.1591765911805885E-4</v>
          </cell>
          <cell r="BC901">
            <v>0</v>
          </cell>
          <cell r="BD901">
            <v>-7.9291802433045788E-5</v>
          </cell>
          <cell r="BE901">
            <v>-1.0798550863666545E-4</v>
          </cell>
          <cell r="BF901">
            <v>-7.4661788584839961E-5</v>
          </cell>
          <cell r="BG901">
            <v>-1.446398959836781E-5</v>
          </cell>
          <cell r="BH901">
            <v>-7.0360308732475563E-5</v>
          </cell>
          <cell r="BI901">
            <v>-2.6685526655439995E-4</v>
          </cell>
          <cell r="BJ901">
            <v>-1.3379280072223221E-4</v>
          </cell>
          <cell r="BK901">
            <v>-4.2945727833865188E-5</v>
          </cell>
          <cell r="BL901">
            <v>1.0321888236908272E-6</v>
          </cell>
          <cell r="BM901">
            <v>-1.9233312832633853E-4</v>
          </cell>
          <cell r="BN901">
            <v>-3.3162087261501272E-4</v>
          </cell>
          <cell r="BO901">
            <v>0</v>
          </cell>
          <cell r="BP901">
            <v>-1.7311573232320354E-4</v>
          </cell>
          <cell r="BQ901">
            <v>0</v>
          </cell>
          <cell r="BR901">
            <v>-1.2174693059602282E-4</v>
          </cell>
          <cell r="BS901">
            <v>-1.6687956581951102E-4</v>
          </cell>
          <cell r="BT901">
            <v>0</v>
          </cell>
          <cell r="BU901">
            <v>-3.0807108178543263E-5</v>
          </cell>
          <cell r="BV901">
            <v>-2.1209004629629824E-4</v>
          </cell>
          <cell r="BW901">
            <v>-2.3670927283586662E-4</v>
          </cell>
          <cell r="BX901">
            <v>-6.1187065095447135E-5</v>
          </cell>
          <cell r="BY901">
            <v>-8.3739320625608737E-5</v>
          </cell>
          <cell r="BZ901">
            <v>-1.6465198531007141E-4</v>
          </cell>
          <cell r="CA901">
            <v>-2.0485445566781335E-4</v>
          </cell>
          <cell r="CB901">
            <v>0</v>
          </cell>
          <cell r="CC901">
            <v>-1.1531742564535596E-4</v>
          </cell>
          <cell r="CD901">
            <v>-1.7637919517754508E-4</v>
          </cell>
          <cell r="CE901">
            <v>-1.2058498781070126E-4</v>
          </cell>
          <cell r="CF901">
            <v>-4.7839661398874078E-5</v>
          </cell>
          <cell r="CG901">
            <v>0</v>
          </cell>
          <cell r="CH901">
            <v>-4.9295844194663374E-5</v>
          </cell>
          <cell r="CI901">
            <v>-1.7076896043743961E-5</v>
          </cell>
          <cell r="CJ901">
            <v>-1.085733898120167E-4</v>
          </cell>
          <cell r="CK901">
            <v>-2.5787764730633711E-4</v>
          </cell>
          <cell r="CL901">
            <v>-1.5613926564028713E-4</v>
          </cell>
          <cell r="CM901">
            <v>-2.2301694770276992E-4</v>
          </cell>
          <cell r="CN901">
            <v>-2.009887940516708E-4</v>
          </cell>
          <cell r="CO901">
            <v>-1.0667661181706922E-4</v>
          </cell>
          <cell r="CP901">
            <v>-1.4108480639729581E-4</v>
          </cell>
          <cell r="CQ901">
            <v>-1.3501509313562643E-4</v>
          </cell>
          <cell r="CR901">
            <v>-9.7684205758497011E-4</v>
          </cell>
          <cell r="CS901">
            <v>-1.1939122814164094E-5</v>
          </cell>
          <cell r="CT901">
            <v>-9.9998734367445774E-5</v>
          </cell>
          <cell r="CU901">
            <v>-1.8339006734002794E-4</v>
          </cell>
          <cell r="CV901">
            <v>-2.5094718013485284E-5</v>
          </cell>
          <cell r="CW901">
            <v>-3.104658528836346E-4</v>
          </cell>
          <cell r="CX901">
            <v>-2.2700820847360026E-4</v>
          </cell>
          <cell r="CY901">
            <v>7.8436682687088588E-5</v>
          </cell>
          <cell r="CZ901">
            <v>0</v>
          </cell>
          <cell r="DA901">
            <v>-2.4234253324911803E-4</v>
          </cell>
          <cell r="DB901">
            <v>-3.2613413353970166E-3</v>
          </cell>
          <cell r="DC901">
            <v>-2.9684142017396553E-3</v>
          </cell>
          <cell r="DD901">
            <v>-4.3713518078635771E-3</v>
          </cell>
          <cell r="DE901">
            <v>-1.5449737401687647E-3</v>
          </cell>
          <cell r="DF901">
            <v>-9.4683096964265356E-4</v>
          </cell>
          <cell r="DG901">
            <v>-2.8611947309403751E-3</v>
          </cell>
          <cell r="DH901">
            <v>-1.5474196145595365E-3</v>
          </cell>
          <cell r="DI901">
            <v>-1.7004406663861105E-3</v>
          </cell>
          <cell r="DJ901">
            <v>-2.8917533182632738E-3</v>
          </cell>
          <cell r="DK901">
            <v>-1.0689165864197769E-3</v>
          </cell>
          <cell r="DL901">
            <v>-6.3274222431303206E-4</v>
          </cell>
          <cell r="DM901">
            <v>-7.4728320028250028E-4</v>
          </cell>
          <cell r="DN901">
            <v>-1.5458393686868521E-3</v>
          </cell>
          <cell r="DO901">
            <v>-1.3924708410719688E-3</v>
          </cell>
          <cell r="DP901">
            <v>-1.8400784834455286E-3</v>
          </cell>
          <cell r="DQ901">
            <v>-1.4912969140328802E-3</v>
          </cell>
          <cell r="DR901">
            <v>-1.4796826364789073E-3</v>
          </cell>
          <cell r="DS901">
            <v>-2.4302662145649911E-3</v>
          </cell>
          <cell r="DT901">
            <v>-1.2699903273809543E-3</v>
          </cell>
          <cell r="DU901">
            <v>-8.6410772510042699E-4</v>
          </cell>
          <cell r="DV901">
            <v>-2.1313021899551643E-3</v>
          </cell>
          <cell r="DW901">
            <v>-1.8832374565548038E-3</v>
          </cell>
          <cell r="DX901">
            <v>-2.652933316498185E-4</v>
          </cell>
          <cell r="DY901">
            <v>2.5384510834153273E-4</v>
          </cell>
          <cell r="DZ901">
            <v>-1.3109481277832069E-3</v>
          </cell>
          <cell r="EA901">
            <v>-1.9420366217732243E-3</v>
          </cell>
          <cell r="EB901">
            <v>-9.1188266672104223E-4</v>
          </cell>
          <cell r="EC901">
            <v>-3.1184653013468511E-3</v>
          </cell>
          <cell r="ED901">
            <v>-1.9118387178233553E-3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-6.3693190785640841E-5</v>
          </cell>
          <cell r="S902">
            <v>0</v>
          </cell>
          <cell r="T902">
            <v>0</v>
          </cell>
          <cell r="U902">
            <v>0</v>
          </cell>
          <cell r="V902">
            <v>-3.9107039173785774E-4</v>
          </cell>
          <cell r="W902">
            <v>-2.1368617659223155E-4</v>
          </cell>
          <cell r="X902">
            <v>-1.6305438034192044E-4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-2.0681585154824766E-4</v>
          </cell>
          <cell r="AF902">
            <v>-1.1063791459886563E-4</v>
          </cell>
          <cell r="AG902">
            <v>-5.0129465075160473E-4</v>
          </cell>
          <cell r="AH902">
            <v>-3.8040930176447274E-4</v>
          </cell>
          <cell r="AI902">
            <v>-2.6059408119660787E-4</v>
          </cell>
          <cell r="AJ902">
            <v>-4.6980624689824113E-4</v>
          </cell>
          <cell r="AK902">
            <v>-1.750918696581949E-4</v>
          </cell>
          <cell r="AL902">
            <v>-4.1984019161778185E-5</v>
          </cell>
          <cell r="AM902">
            <v>-1.6740512131241392E-5</v>
          </cell>
          <cell r="AN902">
            <v>-1.2902758190885821E-4</v>
          </cell>
          <cell r="AO902">
            <v>-3.6452807761211403E-5</v>
          </cell>
          <cell r="AP902">
            <v>-3.2469190527056879E-4</v>
          </cell>
          <cell r="AQ902">
            <v>-5.6062541356538542E-5</v>
          </cell>
          <cell r="AR902">
            <v>-1.6618593689265992E-4</v>
          </cell>
          <cell r="AS902">
            <v>-2.9731101116647896E-5</v>
          </cell>
          <cell r="AT902">
            <v>-3.6119979395599078E-4</v>
          </cell>
          <cell r="AU902">
            <v>-2.8805779983459567E-4</v>
          </cell>
          <cell r="AV902">
            <v>5.7033728632471803E-5</v>
          </cell>
          <cell r="AW902">
            <v>-3.3864697270463706E-4</v>
          </cell>
          <cell r="AX902">
            <v>-2.0201445762113579E-4</v>
          </cell>
          <cell r="AY902">
            <v>0</v>
          </cell>
          <cell r="AZ902">
            <v>-1.1026602564101484E-4</v>
          </cell>
          <cell r="BA902">
            <v>-2.8478891381761295E-4</v>
          </cell>
          <cell r="BB902">
            <v>-2.0112000275707143E-4</v>
          </cell>
          <cell r="BC902">
            <v>-6.187485398861936E-5</v>
          </cell>
          <cell r="BD902">
            <v>-1.8685351185554477E-4</v>
          </cell>
          <cell r="BE902">
            <v>-1.789351193945965E-4</v>
          </cell>
          <cell r="BF902">
            <v>-5.2481247242885942E-5</v>
          </cell>
          <cell r="BG902">
            <v>1.3987223366906942E-4</v>
          </cell>
          <cell r="BH902">
            <v>-5.6527074717371839E-5</v>
          </cell>
          <cell r="BI902">
            <v>-6.1024428062683711E-4</v>
          </cell>
          <cell r="BJ902">
            <v>-2.0460894954515974E-4</v>
          </cell>
          <cell r="BK902">
            <v>-8.4285108262138753E-5</v>
          </cell>
          <cell r="BL902">
            <v>2.6139922801204918E-5</v>
          </cell>
          <cell r="BM902">
            <v>-3.3444838365037644E-4</v>
          </cell>
          <cell r="BN902">
            <v>-6.6492017806263348E-4</v>
          </cell>
          <cell r="BO902">
            <v>0</v>
          </cell>
          <cell r="BP902">
            <v>-3.0548521367529391E-4</v>
          </cell>
          <cell r="BQ902">
            <v>0</v>
          </cell>
          <cell r="BR902">
            <v>-2.3027793519497797E-4</v>
          </cell>
          <cell r="BS902">
            <v>-2.7887593224423801E-4</v>
          </cell>
          <cell r="BT902">
            <v>0</v>
          </cell>
          <cell r="BU902">
            <v>-4.3681551557761544E-5</v>
          </cell>
          <cell r="BV902">
            <v>-3.609570405983531E-4</v>
          </cell>
          <cell r="BW902">
            <v>-3.6350121312372918E-4</v>
          </cell>
          <cell r="BX902">
            <v>-7.4477535612516022E-5</v>
          </cell>
          <cell r="BY902">
            <v>-2.5815204507856349E-4</v>
          </cell>
          <cell r="BZ902">
            <v>-3.635583574579937E-4</v>
          </cell>
          <cell r="CA902">
            <v>-3.9811639957265665E-4</v>
          </cell>
          <cell r="CB902">
            <v>0</v>
          </cell>
          <cell r="CC902">
            <v>-3.9851547720803904E-4</v>
          </cell>
          <cell r="CD902">
            <v>-2.1124550558310196E-4</v>
          </cell>
          <cell r="CE902">
            <v>-2.1426645369204689E-4</v>
          </cell>
          <cell r="CF902">
            <v>0</v>
          </cell>
          <cell r="CG902">
            <v>0</v>
          </cell>
          <cell r="CH902">
            <v>-6.7126606010547984E-5</v>
          </cell>
          <cell r="CI902">
            <v>-2.6534663105426404E-5</v>
          </cell>
          <cell r="CJ902">
            <v>-2.0553267162942701E-4</v>
          </cell>
          <cell r="CK902">
            <v>-6.9904054131048055E-4</v>
          </cell>
          <cell r="CL902">
            <v>-3.5569821133168977E-4</v>
          </cell>
          <cell r="CM902">
            <v>-4.6435022539292881E-4</v>
          </cell>
          <cell r="CN902">
            <v>-2.7334756980063046E-4</v>
          </cell>
          <cell r="CO902">
            <v>-9.4680331541197038E-5</v>
          </cell>
          <cell r="CP902">
            <v>-2.8567099358967063E-4</v>
          </cell>
          <cell r="CQ902">
            <v>-9.9183212710240998E-5</v>
          </cell>
          <cell r="CR902">
            <v>-7.1545107826953558E-4</v>
          </cell>
          <cell r="CS902">
            <v>-9.6709257995652997E-5</v>
          </cell>
          <cell r="CT902">
            <v>-2.3211273275336453E-4</v>
          </cell>
          <cell r="CU902">
            <v>-1.9317785704442425E-4</v>
          </cell>
          <cell r="CV902">
            <v>-2.7719471153875297E-5</v>
          </cell>
          <cell r="CW902">
            <v>-7.7760317583397409E-4</v>
          </cell>
          <cell r="CX902">
            <v>-3.6639256410253562E-4</v>
          </cell>
          <cell r="CY902">
            <v>1.8747159498211374E-4</v>
          </cell>
          <cell r="CZ902">
            <v>0</v>
          </cell>
          <cell r="DA902">
            <v>-5.8986561253560055E-4</v>
          </cell>
          <cell r="DB902">
            <v>-3.435469775296407E-4</v>
          </cell>
          <cell r="DC902">
            <v>-2.5039966488604737E-3</v>
          </cell>
          <cell r="DD902">
            <v>-3.6151845895366908E-3</v>
          </cell>
          <cell r="DE902">
            <v>-1.4864531493384847E-3</v>
          </cell>
          <cell r="DF902">
            <v>-3.7325714881447647E-4</v>
          </cell>
          <cell r="DG902">
            <v>-3.862135513965248E-3</v>
          </cell>
          <cell r="DH902">
            <v>-5.5504634960021337E-4</v>
          </cell>
          <cell r="DI902">
            <v>-6.1408620014241633E-4</v>
          </cell>
          <cell r="DJ902">
            <v>-2.7068949769092909E-3</v>
          </cell>
          <cell r="DK902">
            <v>-2.2587152268518096E-3</v>
          </cell>
          <cell r="DL902">
            <v>-2.1262932588916872E-3</v>
          </cell>
          <cell r="DM902">
            <v>-1.1141477322856308E-3</v>
          </cell>
          <cell r="DN902">
            <v>-2.3167806695156834E-3</v>
          </cell>
          <cell r="DO902">
            <v>9.1691546526057044E-4</v>
          </cell>
          <cell r="DP902">
            <v>-3.6170600071233627E-4</v>
          </cell>
          <cell r="DQ902">
            <v>-2.6824683278190986E-3</v>
          </cell>
          <cell r="DR902">
            <v>-1.2724109555379837E-3</v>
          </cell>
          <cell r="DS902">
            <v>-2.6569864040529301E-3</v>
          </cell>
          <cell r="DT902">
            <v>-1.094731032509122E-3</v>
          </cell>
          <cell r="DU902">
            <v>1.0740041011858548E-4</v>
          </cell>
          <cell r="DV902">
            <v>-2.6583802293447811E-3</v>
          </cell>
          <cell r="DW902">
            <v>-1.774644833195449E-3</v>
          </cell>
          <cell r="DX902">
            <v>-1.0236542984332075E-4</v>
          </cell>
          <cell r="DY902">
            <v>-2.3408107871518702E-3</v>
          </cell>
          <cell r="DZ902">
            <v>-7.9044094292807232E-4</v>
          </cell>
          <cell r="EA902">
            <v>-1.5583273703703715E-3</v>
          </cell>
          <cell r="EB902">
            <v>-9.4464302453817206E-4</v>
          </cell>
          <cell r="EC902">
            <v>-9.8820675569805116E-4</v>
          </cell>
          <cell r="ED902">
            <v>-4.5662075062041785E-4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-1.4823845579881034E-5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-1.8085091607566994E-4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-7.4322307636043305E-6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-2.9169442061327544E-5</v>
          </cell>
          <cell r="DC903">
            <v>-6.0283717494113986E-5</v>
          </cell>
          <cell r="DD903">
            <v>0</v>
          </cell>
          <cell r="DE903">
            <v>-5.2982596449047126E-4</v>
          </cell>
          <cell r="DF903">
            <v>0</v>
          </cell>
          <cell r="DG903">
            <v>0</v>
          </cell>
          <cell r="DH903">
            <v>-7.8039787377026659E-4</v>
          </cell>
          <cell r="DI903">
            <v>-4.4574556737619897E-5</v>
          </cell>
          <cell r="DJ903">
            <v>-4.0993494051705381E-4</v>
          </cell>
          <cell r="DK903">
            <v>-2.4597276063829665E-3</v>
          </cell>
          <cell r="DL903">
            <v>-1.8891228551818906E-3</v>
          </cell>
          <cell r="DM903">
            <v>-1.4584758779456752E-4</v>
          </cell>
          <cell r="DN903">
            <v>-1.4567086288497233E-5</v>
          </cell>
          <cell r="DO903">
            <v>-4.8784607069313202E-4</v>
          </cell>
          <cell r="DP903">
            <v>-9.0425679669103864E-5</v>
          </cell>
          <cell r="DQ903">
            <v>0</v>
          </cell>
          <cell r="DR903">
            <v>-9.3098791083878751E-5</v>
          </cell>
          <cell r="DS903">
            <v>0</v>
          </cell>
          <cell r="DT903">
            <v>0</v>
          </cell>
          <cell r="DU903">
            <v>-1.5380079148078485E-3</v>
          </cell>
          <cell r="DV903">
            <v>3.0141962174934367E-5</v>
          </cell>
          <cell r="DW903">
            <v>6.2792567490277396E-4</v>
          </cell>
          <cell r="DX903">
            <v>1.0139929521276181E-3</v>
          </cell>
          <cell r="DY903">
            <v>3.2581111301760446E-4</v>
          </cell>
          <cell r="DZ903">
            <v>1.8448535804166388E-4</v>
          </cell>
          <cell r="EA903">
            <v>-7.7803491430261662E-4</v>
          </cell>
          <cell r="EB903">
            <v>0</v>
          </cell>
          <cell r="EC903">
            <v>-9.856899970449029E-4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-4.4152897532967472E-4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-3.7387014851992251E-3</v>
          </cell>
          <cell r="DD904">
            <v>-1.58054940127067E-3</v>
          </cell>
          <cell r="DE904">
            <v>-2.6356810850168277E-3</v>
          </cell>
          <cell r="DF904">
            <v>-2.0417742707993791E-3</v>
          </cell>
          <cell r="DG904">
            <v>-3.0895448502886169E-3</v>
          </cell>
          <cell r="DH904">
            <v>-2.0571914005648173E-3</v>
          </cell>
          <cell r="DI904">
            <v>-1.2727456579685603E-3</v>
          </cell>
          <cell r="DJ904">
            <v>-2.3560848294775227E-3</v>
          </cell>
          <cell r="DK904">
            <v>-2.5405624256453763E-3</v>
          </cell>
          <cell r="DL904">
            <v>-1.6111355273161765E-3</v>
          </cell>
          <cell r="DM904">
            <v>-1.8592346057347553E-3</v>
          </cell>
          <cell r="DN904">
            <v>-2.4454234744669123E-3</v>
          </cell>
          <cell r="DO904">
            <v>-2.0409869759422106E-3</v>
          </cell>
          <cell r="DP904">
            <v>-6.5431591133557898E-3</v>
          </cell>
          <cell r="DQ904">
            <v>-3.8871285217769169E-3</v>
          </cell>
          <cell r="DR904">
            <v>-1.7806094850444931E-3</v>
          </cell>
          <cell r="DS904">
            <v>-3.0752694620940213E-3</v>
          </cell>
          <cell r="DT904">
            <v>-1.4557130080566916E-3</v>
          </cell>
          <cell r="DU904">
            <v>-1.2133687300422968E-3</v>
          </cell>
          <cell r="DV904">
            <v>-1.3363014870931278E-3</v>
          </cell>
          <cell r="DW904">
            <v>-2.8899370288910098E-3</v>
          </cell>
          <cell r="DX904">
            <v>-1.8362578479236835E-3</v>
          </cell>
          <cell r="DY904">
            <v>4.3636400564783795E-4</v>
          </cell>
          <cell r="DZ904">
            <v>-9.8232275714127404E-4</v>
          </cell>
          <cell r="EA904">
            <v>-2.8306290211840279E-3</v>
          </cell>
          <cell r="EB904">
            <v>-6.2782136553710122E-4</v>
          </cell>
          <cell r="EC904">
            <v>-3.300094963524125E-3</v>
          </cell>
          <cell r="ED904">
            <v>-2.2948704111002693E-3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-1.009298226528621E-5</v>
          </cell>
          <cell r="AF905">
            <v>0</v>
          </cell>
          <cell r="AG905">
            <v>0</v>
          </cell>
          <cell r="AH905">
            <v>0</v>
          </cell>
          <cell r="AI905">
            <v>-2.7363322277429436E-5</v>
          </cell>
          <cell r="AJ905">
            <v>0</v>
          </cell>
          <cell r="AK905">
            <v>-9.5771061359883891E-5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-2.0241253776753787E-5</v>
          </cell>
          <cell r="AS905">
            <v>0</v>
          </cell>
          <cell r="AT905">
            <v>0</v>
          </cell>
          <cell r="AU905">
            <v>0</v>
          </cell>
          <cell r="AV905">
            <v>1.3681730237691259E-5</v>
          </cell>
          <cell r="AW905">
            <v>-1.3240250361090666E-4</v>
          </cell>
          <cell r="AX905">
            <v>0</v>
          </cell>
          <cell r="AY905">
            <v>0</v>
          </cell>
          <cell r="AZ905">
            <v>-1.1916232011982553E-4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4.8765601217137799E-6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-1.3240384100998703E-5</v>
          </cell>
          <cell r="BK905">
            <v>-9.0764234383367004E-6</v>
          </cell>
          <cell r="BL905">
            <v>0</v>
          </cell>
          <cell r="BM905">
            <v>7.9441582410522127E-5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-1.0197430549890862E-4</v>
          </cell>
          <cell r="CF905">
            <v>0</v>
          </cell>
          <cell r="CG905">
            <v>0</v>
          </cell>
          <cell r="CH905">
            <v>-5.4565840154008338E-5</v>
          </cell>
          <cell r="CI905">
            <v>-1.385015616362506E-4</v>
          </cell>
          <cell r="CJ905">
            <v>-3.5330452575832449E-4</v>
          </cell>
          <cell r="CK905">
            <v>-2.9379903261467222E-4</v>
          </cell>
          <cell r="CL905">
            <v>-5.7642108008348902E-5</v>
          </cell>
          <cell r="CM905">
            <v>-4.0193521639109164E-4</v>
          </cell>
          <cell r="CN905">
            <v>8.4576680486503353E-5</v>
          </cell>
          <cell r="CO905">
            <v>0</v>
          </cell>
          <cell r="CP905">
            <v>0</v>
          </cell>
          <cell r="CQ905">
            <v>0</v>
          </cell>
          <cell r="CR905">
            <v>-3.2378504736585434E-5</v>
          </cell>
          <cell r="CS905">
            <v>0</v>
          </cell>
          <cell r="CT905">
            <v>0</v>
          </cell>
          <cell r="CU905">
            <v>-8.0150096292808115E-5</v>
          </cell>
          <cell r="CV905">
            <v>6.4629906025404082E-5</v>
          </cell>
          <cell r="CW905">
            <v>3.7132295511665969E-5</v>
          </cell>
          <cell r="CX905">
            <v>-2.704267551132955E-4</v>
          </cell>
          <cell r="CY905">
            <v>2.7282886642110427E-5</v>
          </cell>
          <cell r="CZ905">
            <v>-2.7283073878003883E-5</v>
          </cell>
          <cell r="DA905">
            <v>-2.819230237693926E-5</v>
          </cell>
          <cell r="DB905">
            <v>-1.1177167923820397E-4</v>
          </cell>
          <cell r="DC905">
            <v>0</v>
          </cell>
          <cell r="DD905">
            <v>0</v>
          </cell>
          <cell r="DE905">
            <v>-2.2712278997710778E-4</v>
          </cell>
          <cell r="DF905">
            <v>0</v>
          </cell>
          <cell r="DG905">
            <v>0</v>
          </cell>
          <cell r="DH905">
            <v>-6.3347113892903151E-4</v>
          </cell>
          <cell r="DI905">
            <v>-6.1390733969046707E-4</v>
          </cell>
          <cell r="DJ905">
            <v>-1.4217197030974571E-3</v>
          </cell>
          <cell r="DK905">
            <v>3.4133032061955948E-5</v>
          </cell>
          <cell r="DL905">
            <v>2.5957695995826313E-4</v>
          </cell>
          <cell r="DM905">
            <v>5.4566317605531101E-5</v>
          </cell>
          <cell r="DN905">
            <v>-1.6033215865113304E-4</v>
          </cell>
          <cell r="DO905">
            <v>-2.1690805983531902E-4</v>
          </cell>
          <cell r="DP905">
            <v>0</v>
          </cell>
          <cell r="DQ905">
            <v>0</v>
          </cell>
          <cell r="DR905">
            <v>-1.4124952537536428E-4</v>
          </cell>
          <cell r="DS905">
            <v>0</v>
          </cell>
          <cell r="DT905">
            <v>0</v>
          </cell>
          <cell r="DU905">
            <v>8.9405383031093688E-5</v>
          </cell>
          <cell r="DV905">
            <v>-3.8721865187946181E-4</v>
          </cell>
          <cell r="DW905">
            <v>-8.7424422243614908E-4</v>
          </cell>
          <cell r="DX905">
            <v>-5.1952813018235622E-4</v>
          </cell>
          <cell r="DY905">
            <v>1.9031123682661244E-4</v>
          </cell>
          <cell r="DZ905">
            <v>1.6360349596106216E-4</v>
          </cell>
          <cell r="EA905">
            <v>-5.6384997236036405E-5</v>
          </cell>
          <cell r="EB905">
            <v>-2.7282927165245274E-4</v>
          </cell>
          <cell r="EC905">
            <v>-2.8192288557160605E-5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-1.1870873141323068E-4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-1.3815026086182458E-3</v>
          </cell>
          <cell r="DD906">
            <v>-6.0761571202161413E-5</v>
          </cell>
          <cell r="DE906">
            <v>-1.0972577335280342E-3</v>
          </cell>
          <cell r="DF906">
            <v>-9.5351565515572334E-4</v>
          </cell>
          <cell r="DG906">
            <v>-8.565169318528465E-4</v>
          </cell>
          <cell r="DH906">
            <v>-1.1106064412738648E-3</v>
          </cell>
          <cell r="DI906">
            <v>-2.410963275462974E-3</v>
          </cell>
          <cell r="DJ906">
            <v>-3.0261377714019821E-3</v>
          </cell>
          <cell r="DK906">
            <v>-1.176210613425932E-3</v>
          </cell>
          <cell r="DL906">
            <v>1.0829972687482203E-3</v>
          </cell>
          <cell r="DM906">
            <v>-2.329025020678277E-3</v>
          </cell>
          <cell r="DN906">
            <v>-4.8492006365741247E-4</v>
          </cell>
          <cell r="DO906">
            <v>-1.2103286030121785E-3</v>
          </cell>
          <cell r="DP906">
            <v>-6.8028923878210579E-4</v>
          </cell>
          <cell r="DQ906">
            <v>0</v>
          </cell>
          <cell r="DR906">
            <v>-6.309164558058189E-4</v>
          </cell>
          <cell r="DS906">
            <v>-4.5720464569853903E-7</v>
          </cell>
          <cell r="DT906">
            <v>-1.5156761294260468E-4</v>
          </cell>
          <cell r="DU906">
            <v>-3.7474754962779078E-3</v>
          </cell>
          <cell r="DV906">
            <v>-3.5163381725427656E-3</v>
          </cell>
          <cell r="DW906">
            <v>-3.9781713649882922E-3</v>
          </cell>
          <cell r="DX906">
            <v>3.6266623931623387E-3</v>
          </cell>
          <cell r="DY906">
            <v>1.2807007513096491E-3</v>
          </cell>
          <cell r="DZ906">
            <v>5.3463296112488123E-4</v>
          </cell>
          <cell r="EA906">
            <v>-1.2377360220797717E-3</v>
          </cell>
          <cell r="EB906">
            <v>-2.1718727770885238E-3</v>
          </cell>
          <cell r="EC906">
            <v>1.9447892628204899E-3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-5.6850587753121129E-5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-4.336678774928826E-4</v>
          </cell>
          <cell r="DD907">
            <v>-2.4969123242346569E-4</v>
          </cell>
          <cell r="DE907">
            <v>-1.0874638411778048E-3</v>
          </cell>
          <cell r="DF907">
            <v>-1.2583040046869609E-3</v>
          </cell>
          <cell r="DG907">
            <v>-1.4761586347679656E-3</v>
          </cell>
          <cell r="DH907">
            <v>-1.4507856424043064E-3</v>
          </cell>
          <cell r="DI907">
            <v>-1.1782332247151084E-3</v>
          </cell>
          <cell r="DJ907">
            <v>-7.8949962951480046E-4</v>
          </cell>
          <cell r="DK907">
            <v>1.256730016025609E-3</v>
          </cell>
          <cell r="DL907">
            <v>-2.076736972704829E-4</v>
          </cell>
          <cell r="DM907">
            <v>-4.4473698993658939E-3</v>
          </cell>
          <cell r="DN907">
            <v>-1.0274680163817052E-3</v>
          </cell>
          <cell r="DO907">
            <v>-1.6372716087675598E-3</v>
          </cell>
          <cell r="DP907">
            <v>-7.8682281873221349E-4</v>
          </cell>
          <cell r="DQ907">
            <v>0</v>
          </cell>
          <cell r="DR907">
            <v>-6.4260738081017843E-4</v>
          </cell>
          <cell r="DS907">
            <v>-1.0369123070030906E-3</v>
          </cell>
          <cell r="DT907">
            <v>-2.345229594017062E-3</v>
          </cell>
          <cell r="DU907">
            <v>-2.6237861421284925E-3</v>
          </cell>
          <cell r="DV907">
            <v>-1.4578812475071201E-3</v>
          </cell>
          <cell r="DW907">
            <v>-1.2761514509236349E-3</v>
          </cell>
          <cell r="DX907">
            <v>4.1637263888888998E-3</v>
          </cell>
          <cell r="DY907">
            <v>7.3814293837881628E-4</v>
          </cell>
          <cell r="DZ907">
            <v>-9.6186981320656173E-4</v>
          </cell>
          <cell r="EA907">
            <v>-2.3874480324073688E-3</v>
          </cell>
          <cell r="EB907">
            <v>-1.6157271333058221E-3</v>
          </cell>
          <cell r="EC907">
            <v>1.0542747507122363E-3</v>
          </cell>
          <cell r="ED907">
            <v>0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-6.2360880877992964E-4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-5.0532956725146683E-3</v>
          </cell>
          <cell r="DD908">
            <v>-2.4522046783624907E-3</v>
          </cell>
          <cell r="DE908">
            <v>-2.4563444792517486E-3</v>
          </cell>
          <cell r="DF908">
            <v>-5.3075620335785723E-3</v>
          </cell>
          <cell r="DG908">
            <v>-8.2949517021718711E-4</v>
          </cell>
          <cell r="DH908">
            <v>-1.9262908696472403E-3</v>
          </cell>
          <cell r="DI908">
            <v>-1.1970933333333433E-3</v>
          </cell>
          <cell r="DJ908">
            <v>-1.7714206163931268E-3</v>
          </cell>
          <cell r="DK908">
            <v>-3.0331700331384381E-3</v>
          </cell>
          <cell r="DL908">
            <v>-3.2419274665157483E-4</v>
          </cell>
          <cell r="DM908">
            <v>-5.8176825598940662E-4</v>
          </cell>
          <cell r="DN908">
            <v>-3.6241333528265196E-3</v>
          </cell>
          <cell r="DO908">
            <v>-3.0845217364647848E-3</v>
          </cell>
          <cell r="DP908">
            <v>-4.8069041812865421E-3</v>
          </cell>
          <cell r="DQ908">
            <v>-2.9236257781550257E-3</v>
          </cell>
          <cell r="DR908">
            <v>-1.793052320131272E-3</v>
          </cell>
          <cell r="DS908">
            <v>-2.074098724297202E-3</v>
          </cell>
          <cell r="DT908">
            <v>-9.0740956558060804E-4</v>
          </cell>
          <cell r="DU908">
            <v>-1.2643595076400338E-3</v>
          </cell>
          <cell r="DV908">
            <v>-3.5166386452240017E-4</v>
          </cell>
          <cell r="DW908">
            <v>-3.0047049990568064E-3</v>
          </cell>
          <cell r="DX908">
            <v>-3.5406686159844547E-3</v>
          </cell>
          <cell r="DY908">
            <v>-4.0697396717601086E-4</v>
          </cell>
          <cell r="DZ908">
            <v>-4.804228447462533E-4</v>
          </cell>
          <cell r="EA908">
            <v>-1.9934040737816239E-3</v>
          </cell>
          <cell r="EB908">
            <v>-3.6910380116961239E-4</v>
          </cell>
          <cell r="EC908">
            <v>-4.8410218810915895E-3</v>
          </cell>
          <cell r="ED908">
            <v>-2.3117515091491958E-3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-1.9283487269927679E-5</v>
          </cell>
          <cell r="S910">
            <v>0</v>
          </cell>
          <cell r="T910">
            <v>0</v>
          </cell>
          <cell r="U910">
            <v>0</v>
          </cell>
          <cell r="V910">
            <v>-7.4598702300754383E-5</v>
          </cell>
          <cell r="W910">
            <v>-4.4409362441599765E-5</v>
          </cell>
          <cell r="X910">
            <v>-1.1412738496069386E-4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-5.1492390894358753E-5</v>
          </cell>
          <cell r="AF910">
            <v>0</v>
          </cell>
          <cell r="AG910">
            <v>-4.8433342041098726E-4</v>
          </cell>
          <cell r="AH910">
            <v>-9.183574997290167E-5</v>
          </cell>
          <cell r="AI910">
            <v>0</v>
          </cell>
          <cell r="AJ910">
            <v>0</v>
          </cell>
          <cell r="AK910">
            <v>-8.5506313131311629E-5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1.9727476376574238E-5</v>
          </cell>
          <cell r="AR910">
            <v>-3.4231883330959612E-5</v>
          </cell>
          <cell r="AS910">
            <v>0</v>
          </cell>
          <cell r="AT910">
            <v>-1.5239981661918645E-5</v>
          </cell>
          <cell r="AU910">
            <v>-1.0016020419278959E-5</v>
          </cell>
          <cell r="AV910">
            <v>4.2906425364308554E-6</v>
          </cell>
          <cell r="AW910">
            <v>-1.8674418920394675E-5</v>
          </cell>
          <cell r="AX910">
            <v>-8.4039295735138797E-5</v>
          </cell>
          <cell r="AY910">
            <v>0</v>
          </cell>
          <cell r="AZ910">
            <v>-2.281687846161784E-6</v>
          </cell>
          <cell r="BA910">
            <v>-1.4040923120084425E-4</v>
          </cell>
          <cell r="BB910">
            <v>-6.0400673400629046E-5</v>
          </cell>
          <cell r="BC910">
            <v>-6.747048260374866E-5</v>
          </cell>
          <cell r="BD910">
            <v>-1.9564841968078284E-5</v>
          </cell>
          <cell r="BE910">
            <v>-6.947912630878017E-5</v>
          </cell>
          <cell r="BF910">
            <v>-1.0926449983711395E-4</v>
          </cell>
          <cell r="BG910">
            <v>-6.6428285834585488E-5</v>
          </cell>
          <cell r="BH910">
            <v>0</v>
          </cell>
          <cell r="BI910">
            <v>-2.6039210157119408E-4</v>
          </cell>
          <cell r="BJ910">
            <v>0</v>
          </cell>
          <cell r="BK910">
            <v>-6.3585991863068791E-5</v>
          </cell>
          <cell r="BL910">
            <v>0</v>
          </cell>
          <cell r="BM910">
            <v>-1.9586550993766494E-5</v>
          </cell>
          <cell r="BN910">
            <v>-2.1892290965203065E-4</v>
          </cell>
          <cell r="BO910">
            <v>0</v>
          </cell>
          <cell r="BP910">
            <v>-1.0728254769920564E-4</v>
          </cell>
          <cell r="BQ910">
            <v>0</v>
          </cell>
          <cell r="BR910">
            <v>-7.2264781375452891E-5</v>
          </cell>
          <cell r="BS910">
            <v>-6.1295739654576575E-5</v>
          </cell>
          <cell r="BT910">
            <v>0</v>
          </cell>
          <cell r="BU910">
            <v>0</v>
          </cell>
          <cell r="BV910">
            <v>-3.0886495510662471E-4</v>
          </cell>
          <cell r="BW910">
            <v>-6.7245085261236071E-5</v>
          </cell>
          <cell r="BX910">
            <v>0</v>
          </cell>
          <cell r="BY910">
            <v>-7.5333659172394096E-5</v>
          </cell>
          <cell r="BZ910">
            <v>-6.063489736068961E-5</v>
          </cell>
          <cell r="CA910">
            <v>0</v>
          </cell>
          <cell r="CB910">
            <v>0</v>
          </cell>
          <cell r="CC910">
            <v>-1.5846919191919717E-4</v>
          </cell>
          <cell r="CD910">
            <v>-1.3409128923647096E-4</v>
          </cell>
          <cell r="CE910">
            <v>-7.5323590527254236E-5</v>
          </cell>
          <cell r="CF910">
            <v>-1.0235333170405259E-4</v>
          </cell>
          <cell r="CG910">
            <v>0</v>
          </cell>
          <cell r="CH910">
            <v>4.7733042793540736E-5</v>
          </cell>
          <cell r="CI910">
            <v>0</v>
          </cell>
          <cell r="CJ910">
            <v>0</v>
          </cell>
          <cell r="CK910">
            <v>-2.3273604096524236E-4</v>
          </cell>
          <cell r="CL910">
            <v>-1.161741473879041E-4</v>
          </cell>
          <cell r="CM910">
            <v>-1.2868822634903854E-5</v>
          </cell>
          <cell r="CN910">
            <v>-2.2129487934907655E-4</v>
          </cell>
          <cell r="CO910">
            <v>-1.0164146844798827E-4</v>
          </cell>
          <cell r="CP910">
            <v>-1.1870253928170094E-4</v>
          </cell>
          <cell r="CQ910">
            <v>-4.9741412783743666E-5</v>
          </cell>
          <cell r="CR910">
            <v>-2.160324982243278E-4</v>
          </cell>
          <cell r="CS910">
            <v>0</v>
          </cell>
          <cell r="CT910">
            <v>-5.2427669552601586E-5</v>
          </cell>
          <cell r="CU910">
            <v>3.8511078527148079E-5</v>
          </cell>
          <cell r="CV910">
            <v>5.1100673400639174E-5</v>
          </cell>
          <cell r="CW910">
            <v>-2.1393762897836677E-5</v>
          </cell>
          <cell r="CX910">
            <v>-1.4223587261502635E-4</v>
          </cell>
          <cell r="CY910">
            <v>4.6677229282088284E-5</v>
          </cell>
          <cell r="CZ910">
            <v>0</v>
          </cell>
          <cell r="DA910">
            <v>-2.383640151515376E-4</v>
          </cell>
          <cell r="DB910">
            <v>-6.8626346801348159E-4</v>
          </cell>
          <cell r="DC910">
            <v>-1.422551553872109E-3</v>
          </cell>
          <cell r="DD910">
            <v>-1.782524980992739E-4</v>
          </cell>
          <cell r="DE910">
            <v>-8.2152675020757959E-4</v>
          </cell>
          <cell r="DF910">
            <v>-9.9078105653310766E-4</v>
          </cell>
          <cell r="DG910">
            <v>-1.7141718780062376E-3</v>
          </cell>
          <cell r="DH910">
            <v>-9.9656991691104979E-4</v>
          </cell>
          <cell r="DI910">
            <v>-1.986633978675878E-4</v>
          </cell>
          <cell r="DJ910">
            <v>-5.5972148772670538E-4</v>
          </cell>
          <cell r="DK910">
            <v>-8.3701380050502094E-4</v>
          </cell>
          <cell r="DL910">
            <v>0</v>
          </cell>
          <cell r="DM910">
            <v>-4.480204192462145E-4</v>
          </cell>
          <cell r="DN910">
            <v>-4.0941042789005566E-4</v>
          </cell>
          <cell r="DO910">
            <v>-1.2255739960084222E-3</v>
          </cell>
          <cell r="DP910">
            <v>-1.6928492732883882E-3</v>
          </cell>
          <cell r="DQ910">
            <v>-8.6715068018899943E-4</v>
          </cell>
          <cell r="DR910">
            <v>-1.2381341103270826E-3</v>
          </cell>
          <cell r="DS910">
            <v>-2.804821627565901E-3</v>
          </cell>
          <cell r="DT910">
            <v>-9.9513421416547176E-4</v>
          </cell>
          <cell r="DU910">
            <v>-9.6462757005538746E-4</v>
          </cell>
          <cell r="DV910">
            <v>-1.0726932912458187E-3</v>
          </cell>
          <cell r="DW910">
            <v>-1.2739764771369233E-3</v>
          </cell>
          <cell r="DX910">
            <v>-1.6325661503927558E-3</v>
          </cell>
          <cell r="DY910">
            <v>-4.85908819376768E-5</v>
          </cell>
          <cell r="DZ910">
            <v>-4.3571203975228956E-4</v>
          </cell>
          <cell r="EA910">
            <v>-1.1036961419753077E-3</v>
          </cell>
          <cell r="EB910">
            <v>3.503472901050797E-5</v>
          </cell>
          <cell r="EC910">
            <v>-2.9397682427048655E-3</v>
          </cell>
          <cell r="ED910">
            <v>-1.6554828255674892E-3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-9.7556662331066413E-4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3.0467416775281642E-4</v>
          </cell>
          <cell r="CZ911">
            <v>-1.2960926061691969E-3</v>
          </cell>
          <cell r="DA911">
            <v>-1.528227563131257E-3</v>
          </cell>
          <cell r="DB911">
            <v>-1.7683675708699553E-3</v>
          </cell>
          <cell r="DC911">
            <v>-5.5218859203141624E-3</v>
          </cell>
          <cell r="DD911">
            <v>-1.9040337650700345E-3</v>
          </cell>
          <cell r="DE911">
            <v>-1.7953620445321228E-3</v>
          </cell>
          <cell r="DF911">
            <v>-1.5834474041489521E-3</v>
          </cell>
          <cell r="DG911">
            <v>-1.6109214015151974E-3</v>
          </cell>
          <cell r="DH911">
            <v>-2.8668158018355649E-3</v>
          </cell>
          <cell r="DI911">
            <v>-1.4379656986532041E-3</v>
          </cell>
          <cell r="DJ911">
            <v>-2.3687732513304749E-3</v>
          </cell>
          <cell r="DK911">
            <v>-1.1120746520763003E-3</v>
          </cell>
          <cell r="DL911">
            <v>-1.2202141169762593E-3</v>
          </cell>
          <cell r="DM911">
            <v>-6.4449556044310352E-4</v>
          </cell>
          <cell r="DN911">
            <v>-1.2599753170594863E-3</v>
          </cell>
          <cell r="DO911">
            <v>-1.1023313918757105E-3</v>
          </cell>
          <cell r="DP911">
            <v>-3.8205596408529274E-3</v>
          </cell>
          <cell r="DQ911">
            <v>-2.5134091750841914E-3</v>
          </cell>
          <cell r="DR911">
            <v>-2.3527208898621033E-3</v>
          </cell>
          <cell r="DS911">
            <v>-3.1926898799826686E-3</v>
          </cell>
          <cell r="DT911">
            <v>-2.2309741311929421E-3</v>
          </cell>
          <cell r="DU911">
            <v>-4.2237342008797918E-3</v>
          </cell>
          <cell r="DV911">
            <v>-1.8889895721099781E-3</v>
          </cell>
          <cell r="DW911">
            <v>-2.8609827875529792E-3</v>
          </cell>
          <cell r="DX911">
            <v>-4.4182564069024099E-3</v>
          </cell>
          <cell r="DY911">
            <v>-1.2796001547735192E-3</v>
          </cell>
          <cell r="DZ911">
            <v>-8.7286088573917953E-4</v>
          </cell>
          <cell r="EA911">
            <v>-8.0636250196408632E-4</v>
          </cell>
          <cell r="EB911">
            <v>5.2631923264900848E-4</v>
          </cell>
          <cell r="EC911">
            <v>-4.5996837079124164E-3</v>
          </cell>
          <cell r="ED911">
            <v>-2.4473249837081434E-3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-8.4740289134749291E-4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1.1159647091259495E-3</v>
          </cell>
          <cell r="CZ912">
            <v>-6.9781342707470051E-4</v>
          </cell>
          <cell r="DA912">
            <v>-2.5606917378917515E-3</v>
          </cell>
          <cell r="DB912">
            <v>-2.1126485387372163E-3</v>
          </cell>
          <cell r="DC912">
            <v>-5.8476420726495393E-3</v>
          </cell>
          <cell r="DD912">
            <v>-1.458911634958926E-4</v>
          </cell>
          <cell r="DE912">
            <v>-2.2517860261386802E-3</v>
          </cell>
          <cell r="DF912">
            <v>-1.8495050523849033E-3</v>
          </cell>
          <cell r="DG912">
            <v>-1.9106000671550993E-3</v>
          </cell>
          <cell r="DH912">
            <v>-3.2673326509511935E-3</v>
          </cell>
          <cell r="DI912">
            <v>-1.3955218660963165E-4</v>
          </cell>
          <cell r="DJ912">
            <v>-4.0716483802040737E-3</v>
          </cell>
          <cell r="DK912">
            <v>-2.721998656695146E-3</v>
          </cell>
          <cell r="DL912">
            <v>-1.1363410876757407E-3</v>
          </cell>
          <cell r="DM912">
            <v>0</v>
          </cell>
          <cell r="DN912">
            <v>-1.7157366075498115E-3</v>
          </cell>
          <cell r="DO912">
            <v>-1.4052610973256385E-3</v>
          </cell>
          <cell r="DP912">
            <v>-4.1906549999999321E-3</v>
          </cell>
          <cell r="DQ912">
            <v>-4.5720673487041896E-3</v>
          </cell>
          <cell r="DR912">
            <v>-3.0818527887249147E-3</v>
          </cell>
          <cell r="DS912">
            <v>-4.7298617107802698E-3</v>
          </cell>
          <cell r="DT912">
            <v>-8.0872356532357692E-4</v>
          </cell>
          <cell r="DU912">
            <v>-4.20011541011861E-3</v>
          </cell>
          <cell r="DV912">
            <v>-1.4266150997150895E-3</v>
          </cell>
          <cell r="DW912">
            <v>-3.816219223876538E-3</v>
          </cell>
          <cell r="DX912">
            <v>-6.0299355413105382E-3</v>
          </cell>
          <cell r="DY912">
            <v>-8.8181803143094761E-4</v>
          </cell>
          <cell r="DZ912">
            <v>-1.2349161152467869E-3</v>
          </cell>
          <cell r="EA912">
            <v>-1.3233369871795131E-3</v>
          </cell>
          <cell r="EB912">
            <v>-7.4287062310451901E-4</v>
          </cell>
          <cell r="EC912">
            <v>-8.6952687606838275E-3</v>
          </cell>
          <cell r="ED912">
            <v>-3.0386284463743696E-3</v>
          </cell>
        </row>
        <row r="914">
          <cell r="A914" t="str">
            <v>Integration Charge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7181.0656333380002</v>
          </cell>
          <cell r="R921">
            <v>205776.63764766199</v>
          </cell>
          <cell r="S921">
            <v>8664.9507821660009</v>
          </cell>
          <cell r="T921">
            <v>11227.03541332</v>
          </cell>
          <cell r="U921">
            <v>17130.553211716</v>
          </cell>
          <cell r="V921">
            <v>19477.59502008</v>
          </cell>
          <cell r="W921">
            <v>22894.224835624002</v>
          </cell>
          <cell r="X921">
            <v>24429.2961913</v>
          </cell>
          <cell r="Y921">
            <v>25357.43246412</v>
          </cell>
          <cell r="Z921">
            <v>23235.57250038</v>
          </cell>
          <cell r="AA921">
            <v>19979.639505224</v>
          </cell>
          <cell r="AB921">
            <v>16226.938884712001</v>
          </cell>
          <cell r="AC921">
            <v>9990.2858847520001</v>
          </cell>
          <cell r="AD921">
            <v>7163.1129542680001</v>
          </cell>
          <cell r="AE921">
            <v>205578.79240000396</v>
          </cell>
          <cell r="AF921">
            <v>8643.2884030910009</v>
          </cell>
          <cell r="AG921">
            <v>11515.564406269999</v>
          </cell>
          <cell r="AH921">
            <v>17087.726488034001</v>
          </cell>
          <cell r="AI921">
            <v>19428.901388994</v>
          </cell>
          <cell r="AJ921">
            <v>22836.989253629999</v>
          </cell>
          <cell r="AK921">
            <v>24368.2227914</v>
          </cell>
          <cell r="AL921">
            <v>25294.038863934002</v>
          </cell>
          <cell r="AM921">
            <v>23177.483517002001</v>
          </cell>
          <cell r="AN921">
            <v>19929.690488025</v>
          </cell>
          <cell r="AO921">
            <v>16186.37148116</v>
          </cell>
          <cell r="AP921">
            <v>9965.3101300550006</v>
          </cell>
          <cell r="AQ921">
            <v>7145.2051884089997</v>
          </cell>
          <cell r="AR921">
            <v>204749.04041886804</v>
          </cell>
          <cell r="AS921">
            <v>8621.6801884159995</v>
          </cell>
          <cell r="AT921">
            <v>11170.970391082001</v>
          </cell>
          <cell r="AU921">
            <v>17045.007259208</v>
          </cell>
          <cell r="AV921">
            <v>19380.32910141</v>
          </cell>
          <cell r="AW921">
            <v>22779.896758734001</v>
          </cell>
          <cell r="AX921">
            <v>24307.302204200001</v>
          </cell>
          <cell r="AY921">
            <v>25230.803732029999</v>
          </cell>
          <cell r="AZ921">
            <v>23119.539852637001</v>
          </cell>
          <cell r="BA921">
            <v>19879.866263727999</v>
          </cell>
          <cell r="BB921">
            <v>16145.905629722</v>
          </cell>
          <cell r="BC921">
            <v>9940.3968738210006</v>
          </cell>
          <cell r="BD921">
            <v>7127.34216388</v>
          </cell>
          <cell r="BE921">
            <v>204237.16837318402</v>
          </cell>
          <cell r="BF921">
            <v>8600.1260114020006</v>
          </cell>
          <cell r="BG921">
            <v>11143.043020413001</v>
          </cell>
          <cell r="BH921">
            <v>17002.394891239001</v>
          </cell>
          <cell r="BI921">
            <v>19331.877872769001</v>
          </cell>
          <cell r="BJ921">
            <v>22722.947184690001</v>
          </cell>
          <cell r="BK921">
            <v>24246.534011</v>
          </cell>
          <cell r="BL921">
            <v>25167.727058349999</v>
          </cell>
          <cell r="BM921">
            <v>23061.741125330002</v>
          </cell>
          <cell r="BN921">
            <v>19830.166563228999</v>
          </cell>
          <cell r="BO921">
            <v>16105.540955601</v>
          </cell>
          <cell r="BP921">
            <v>9915.5458815380007</v>
          </cell>
          <cell r="BQ921">
            <v>7109.5237976230001</v>
          </cell>
          <cell r="BR921">
            <v>203726.57488362901</v>
          </cell>
          <cell r="BS921">
            <v>8578.6256529130005</v>
          </cell>
          <cell r="BT921">
            <v>11115.185421779001</v>
          </cell>
          <cell r="BU921">
            <v>16959.888822378001</v>
          </cell>
          <cell r="BV921">
            <v>19283.548425394001</v>
          </cell>
          <cell r="BW921">
            <v>22666.139630614001</v>
          </cell>
          <cell r="BX921">
            <v>24185.917654299999</v>
          </cell>
          <cell r="BY921">
            <v>25104.8074552</v>
          </cell>
          <cell r="BZ921">
            <v>23004.086626372002</v>
          </cell>
          <cell r="CA921">
            <v>19780.591196289999</v>
          </cell>
          <cell r="CB921">
            <v>16065.276931754999</v>
          </cell>
          <cell r="CC921">
            <v>9890.7570391629997</v>
          </cell>
          <cell r="CD921">
            <v>7091.7500274710001</v>
          </cell>
          <cell r="CE921">
            <v>203530.70219504798</v>
          </cell>
          <cell r="CF921">
            <v>8557.1790957819994</v>
          </cell>
          <cell r="CG921">
            <v>11400.839872144999</v>
          </cell>
          <cell r="CH921">
            <v>16917.489322042002</v>
          </cell>
          <cell r="CI921">
            <v>19235.339189090999</v>
          </cell>
          <cell r="CJ921">
            <v>22609.474571256</v>
          </cell>
          <cell r="CK921">
            <v>24125.452915499998</v>
          </cell>
          <cell r="CL921">
            <v>25042.04599631</v>
          </cell>
          <cell r="CM921">
            <v>22946.576785847999</v>
          </cell>
          <cell r="CN921">
            <v>19731.139694566002</v>
          </cell>
          <cell r="CO921">
            <v>16025.113984662999</v>
          </cell>
          <cell r="CP921">
            <v>9866.0301422569992</v>
          </cell>
          <cell r="CQ921">
            <v>7074.0206255880003</v>
          </cell>
          <cell r="CR921">
            <v>202709.21195049901</v>
          </cell>
          <cell r="CS921">
            <v>8535.7861755539998</v>
          </cell>
          <cell r="CT921">
            <v>11059.678924602</v>
          </cell>
          <cell r="CU921">
            <v>16875.194941506001</v>
          </cell>
          <cell r="CV921">
            <v>19187.25097533</v>
          </cell>
          <cell r="CW921">
            <v>22552.950245830001</v>
          </cell>
          <cell r="CX921">
            <v>24065.139227600001</v>
          </cell>
          <cell r="CY921">
            <v>24979.439163660001</v>
          </cell>
          <cell r="CZ921">
            <v>22889.209268879</v>
          </cell>
          <cell r="DA921">
            <v>19681.811821970001</v>
          </cell>
          <cell r="DB921">
            <v>15985.050578519</v>
          </cell>
          <cell r="DC921">
            <v>9841.3650337149993</v>
          </cell>
          <cell r="DD921">
            <v>7056.3355933339999</v>
          </cell>
          <cell r="DE921">
            <v>202202.44430502999</v>
          </cell>
          <cell r="DF921">
            <v>8514.4467279679993</v>
          </cell>
          <cell r="DG921">
            <v>11032.029773495</v>
          </cell>
          <cell r="DH921">
            <v>16833.007434699</v>
          </cell>
          <cell r="DI921">
            <v>19139.283029236001</v>
          </cell>
          <cell r="DJ921">
            <v>22496.56863043</v>
          </cell>
          <cell r="DK921">
            <v>24004.976456299999</v>
          </cell>
          <cell r="DL921">
            <v>24916.992559980001</v>
          </cell>
          <cell r="DM921">
            <v>22831.987429037999</v>
          </cell>
          <cell r="DN921">
            <v>19632.607237314998</v>
          </cell>
          <cell r="DO921">
            <v>15945.088657271999</v>
          </cell>
          <cell r="DP921">
            <v>9816.7616374890003</v>
          </cell>
          <cell r="DQ921">
            <v>7038.6947318080001</v>
          </cell>
          <cell r="DR921">
            <v>201696.93619930302</v>
          </cell>
          <cell r="DS921">
            <v>8493.1606002610006</v>
          </cell>
          <cell r="DT921">
            <v>11004.449713541</v>
          </cell>
          <cell r="DU921">
            <v>16790.924971304001</v>
          </cell>
          <cell r="DV921">
            <v>19091.434737209998</v>
          </cell>
          <cell r="DW921">
            <v>22440.326855536001</v>
          </cell>
          <cell r="DX921">
            <v>23944.963968399999</v>
          </cell>
          <cell r="DY921">
            <v>24854.69916597</v>
          </cell>
          <cell r="DZ921">
            <v>22774.907004208999</v>
          </cell>
          <cell r="EA921">
            <v>19583.525796180998</v>
          </cell>
          <cell r="EB921">
            <v>15905.22563083</v>
          </cell>
          <cell r="EC921">
            <v>9792.2197644070002</v>
          </cell>
          <cell r="ED921">
            <v>7021.0979914540003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7181.0656333380002</v>
          </cell>
          <cell r="R924">
            <v>205776.63764766199</v>
          </cell>
          <cell r="S924">
            <v>8664.9507821660009</v>
          </cell>
          <cell r="T924">
            <v>11227.03541332</v>
          </cell>
          <cell r="U924">
            <v>17130.553211716</v>
          </cell>
          <cell r="V924">
            <v>19477.59502008</v>
          </cell>
          <cell r="W924">
            <v>22894.224835624002</v>
          </cell>
          <cell r="X924">
            <v>24429.2961913</v>
          </cell>
          <cell r="Y924">
            <v>25357.43246412</v>
          </cell>
          <cell r="Z924">
            <v>23235.57250038</v>
          </cell>
          <cell r="AA924">
            <v>19979.639505224</v>
          </cell>
          <cell r="AB924">
            <v>16226.938884712001</v>
          </cell>
          <cell r="AC924">
            <v>9990.2858847520001</v>
          </cell>
          <cell r="AD924">
            <v>7163.1129542680001</v>
          </cell>
          <cell r="AE924">
            <v>205578.79240000396</v>
          </cell>
          <cell r="AF924">
            <v>8643.2884030910009</v>
          </cell>
          <cell r="AG924">
            <v>11515.564406269999</v>
          </cell>
          <cell r="AH924">
            <v>17087.726488034001</v>
          </cell>
          <cell r="AI924">
            <v>19428.901388994</v>
          </cell>
          <cell r="AJ924">
            <v>22836.989253629999</v>
          </cell>
          <cell r="AK924">
            <v>24368.2227914</v>
          </cell>
          <cell r="AL924">
            <v>25294.038863934002</v>
          </cell>
          <cell r="AM924">
            <v>23177.483517002001</v>
          </cell>
          <cell r="AN924">
            <v>19929.690488025</v>
          </cell>
          <cell r="AO924">
            <v>16186.37148116</v>
          </cell>
          <cell r="AP924">
            <v>9965.3101300550006</v>
          </cell>
          <cell r="AQ924">
            <v>7145.2051884089997</v>
          </cell>
          <cell r="AR924">
            <v>204749.04041886804</v>
          </cell>
          <cell r="AS924">
            <v>8621.6801884159995</v>
          </cell>
          <cell r="AT924">
            <v>11170.970391082001</v>
          </cell>
          <cell r="AU924">
            <v>17045.007259208</v>
          </cell>
          <cell r="AV924">
            <v>19380.32910141</v>
          </cell>
          <cell r="AW924">
            <v>22779.896758734001</v>
          </cell>
          <cell r="AX924">
            <v>24307.302204200001</v>
          </cell>
          <cell r="AY924">
            <v>25230.803732029999</v>
          </cell>
          <cell r="AZ924">
            <v>23119.539852637001</v>
          </cell>
          <cell r="BA924">
            <v>19879.866263727999</v>
          </cell>
          <cell r="BB924">
            <v>16145.905629722</v>
          </cell>
          <cell r="BC924">
            <v>9940.3968738210006</v>
          </cell>
          <cell r="BD924">
            <v>7127.34216388</v>
          </cell>
          <cell r="BE924">
            <v>204237.16837318402</v>
          </cell>
          <cell r="BF924">
            <v>8600.1260114020006</v>
          </cell>
          <cell r="BG924">
            <v>11143.043020413001</v>
          </cell>
          <cell r="BH924">
            <v>17002.394891239001</v>
          </cell>
          <cell r="BI924">
            <v>19331.877872769001</v>
          </cell>
          <cell r="BJ924">
            <v>22722.947184690001</v>
          </cell>
          <cell r="BK924">
            <v>24246.534011</v>
          </cell>
          <cell r="BL924">
            <v>25167.727058349999</v>
          </cell>
          <cell r="BM924">
            <v>23061.741125330002</v>
          </cell>
          <cell r="BN924">
            <v>19830.166563228999</v>
          </cell>
          <cell r="BO924">
            <v>16105.540955601</v>
          </cell>
          <cell r="BP924">
            <v>9915.5458815380007</v>
          </cell>
          <cell r="BQ924">
            <v>7109.5237976230001</v>
          </cell>
          <cell r="BR924">
            <v>203726.57488362901</v>
          </cell>
          <cell r="BS924">
            <v>8578.6256529130005</v>
          </cell>
          <cell r="BT924">
            <v>11115.185421779001</v>
          </cell>
          <cell r="BU924">
            <v>16959.888822378001</v>
          </cell>
          <cell r="BV924">
            <v>19283.548425394001</v>
          </cell>
          <cell r="BW924">
            <v>22666.139630614001</v>
          </cell>
          <cell r="BX924">
            <v>24185.917654299999</v>
          </cell>
          <cell r="BY924">
            <v>25104.8074552</v>
          </cell>
          <cell r="BZ924">
            <v>23004.086626372002</v>
          </cell>
          <cell r="CA924">
            <v>19780.591196289999</v>
          </cell>
          <cell r="CB924">
            <v>16065.276931754999</v>
          </cell>
          <cell r="CC924">
            <v>9890.7570391629997</v>
          </cell>
          <cell r="CD924">
            <v>7091.7500274710001</v>
          </cell>
          <cell r="CE924">
            <v>203530.70219504798</v>
          </cell>
          <cell r="CF924">
            <v>8557.1790957819994</v>
          </cell>
          <cell r="CG924">
            <v>11400.839872144999</v>
          </cell>
          <cell r="CH924">
            <v>16917.489322042002</v>
          </cell>
          <cell r="CI924">
            <v>19235.339189090999</v>
          </cell>
          <cell r="CJ924">
            <v>22609.474571256</v>
          </cell>
          <cell r="CK924">
            <v>24125.452915499998</v>
          </cell>
          <cell r="CL924">
            <v>25042.04599631</v>
          </cell>
          <cell r="CM924">
            <v>22946.576785847999</v>
          </cell>
          <cell r="CN924">
            <v>19731.139694566002</v>
          </cell>
          <cell r="CO924">
            <v>16025.113984662999</v>
          </cell>
          <cell r="CP924">
            <v>9866.0301422569992</v>
          </cell>
          <cell r="CQ924">
            <v>7074.0206255880003</v>
          </cell>
          <cell r="CR924">
            <v>202709.21195049901</v>
          </cell>
          <cell r="CS924">
            <v>8535.7861755539998</v>
          </cell>
          <cell r="CT924">
            <v>11059.678924602</v>
          </cell>
          <cell r="CU924">
            <v>16875.194941506001</v>
          </cell>
          <cell r="CV924">
            <v>19187.25097533</v>
          </cell>
          <cell r="CW924">
            <v>22552.950245830001</v>
          </cell>
          <cell r="CX924">
            <v>24065.139227600001</v>
          </cell>
          <cell r="CY924">
            <v>24979.439163660001</v>
          </cell>
          <cell r="CZ924">
            <v>22889.209268879</v>
          </cell>
          <cell r="DA924">
            <v>19681.811821970001</v>
          </cell>
          <cell r="DB924">
            <v>15985.050578519</v>
          </cell>
          <cell r="DC924">
            <v>9841.3650337149993</v>
          </cell>
          <cell r="DD924">
            <v>7056.3355933339999</v>
          </cell>
          <cell r="DE924">
            <v>202202.44430502999</v>
          </cell>
          <cell r="DF924">
            <v>8514.4467279679993</v>
          </cell>
          <cell r="DG924">
            <v>11032.029773495</v>
          </cell>
          <cell r="DH924">
            <v>16833.007434699</v>
          </cell>
          <cell r="DI924">
            <v>19139.283029236001</v>
          </cell>
          <cell r="DJ924">
            <v>22496.56863043</v>
          </cell>
          <cell r="DK924">
            <v>24004.976456299999</v>
          </cell>
          <cell r="DL924">
            <v>24916.992559980001</v>
          </cell>
          <cell r="DM924">
            <v>22831.987429037999</v>
          </cell>
          <cell r="DN924">
            <v>19632.607237314998</v>
          </cell>
          <cell r="DO924">
            <v>15945.088657271999</v>
          </cell>
          <cell r="DP924">
            <v>9816.7616374890003</v>
          </cell>
          <cell r="DQ924">
            <v>7038.6947318080001</v>
          </cell>
          <cell r="DR924">
            <v>201696.93619930302</v>
          </cell>
          <cell r="DS924">
            <v>8493.1606002610006</v>
          </cell>
          <cell r="DT924">
            <v>11004.449713541</v>
          </cell>
          <cell r="DU924">
            <v>16790.924971304001</v>
          </cell>
          <cell r="DV924">
            <v>19091.434737209998</v>
          </cell>
          <cell r="DW924">
            <v>22440.326855536001</v>
          </cell>
          <cell r="DX924">
            <v>23944.963968399999</v>
          </cell>
          <cell r="DY924">
            <v>24854.69916597</v>
          </cell>
          <cell r="DZ924">
            <v>22774.907004208999</v>
          </cell>
          <cell r="EA924">
            <v>19583.525796180998</v>
          </cell>
          <cell r="EB924">
            <v>15905.22563083</v>
          </cell>
          <cell r="EC924">
            <v>9792.2197644070002</v>
          </cell>
          <cell r="ED924">
            <v>7021.0979914540003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0.1902614221098613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-0.30974860154672967</v>
          </cell>
          <cell r="Z945">
            <v>1.9387561627272305</v>
          </cell>
          <cell r="AA945">
            <v>0.65412950413785964</v>
          </cell>
          <cell r="AB945">
            <v>0</v>
          </cell>
          <cell r="AC945">
            <v>0</v>
          </cell>
          <cell r="AD945">
            <v>0</v>
          </cell>
          <cell r="AE945">
            <v>-8.6364731203738998E-2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0.11646992023064229</v>
          </cell>
          <cell r="AM945">
            <v>-1.552504080104697</v>
          </cell>
          <cell r="AN945">
            <v>0.30759108970612914</v>
          </cell>
          <cell r="AO945">
            <v>0</v>
          </cell>
          <cell r="AP945">
            <v>0</v>
          </cell>
          <cell r="AQ945">
            <v>9.2066295723064684E-2</v>
          </cell>
          <cell r="AR945">
            <v>4.1028734543916201E-2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-7.9451462936280137E-2</v>
          </cell>
          <cell r="AY945">
            <v>-4.1046077421640348E-2</v>
          </cell>
          <cell r="AZ945">
            <v>0.14418066679957064</v>
          </cell>
          <cell r="BA945">
            <v>0.35659845650347322</v>
          </cell>
          <cell r="BB945">
            <v>0</v>
          </cell>
          <cell r="BC945">
            <v>0</v>
          </cell>
          <cell r="BD945">
            <v>0.11206323158186038</v>
          </cell>
          <cell r="BE945">
            <v>0.9773288426585367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-8.7422801017659424E-2</v>
          </cell>
          <cell r="BL945">
            <v>0.42241761180355297</v>
          </cell>
          <cell r="BM945">
            <v>10.112977318314094</v>
          </cell>
          <cell r="BN945">
            <v>1.1606912219996559</v>
          </cell>
          <cell r="BO945">
            <v>0</v>
          </cell>
          <cell r="BP945">
            <v>0</v>
          </cell>
          <cell r="BQ945">
            <v>0.11928276080278266</v>
          </cell>
          <cell r="BR945">
            <v>0.17507191541391265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-8.7905142857255925E-2</v>
          </cell>
          <cell r="BY945">
            <v>0.39164372200821163</v>
          </cell>
          <cell r="BZ945">
            <v>0.58690974666129136</v>
          </cell>
          <cell r="CA945">
            <v>0.81052276092282582</v>
          </cell>
          <cell r="CB945">
            <v>4.1077096431973104E-2</v>
          </cell>
          <cell r="CC945">
            <v>0</v>
          </cell>
          <cell r="CD945">
            <v>0.35861480179992</v>
          </cell>
          <cell r="CE945">
            <v>-0.55839695177636983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8.997339689287287E-3</v>
          </cell>
          <cell r="CL945">
            <v>0.92483000487420952</v>
          </cell>
          <cell r="CM945">
            <v>-7.5263519050370036</v>
          </cell>
          <cell r="CN945">
            <v>-0.18767866214155049</v>
          </cell>
          <cell r="CO945">
            <v>0</v>
          </cell>
          <cell r="CP945">
            <v>0</v>
          </cell>
          <cell r="CQ945">
            <v>7.94398012986548E-2</v>
          </cell>
          <cell r="CR945">
            <v>0.17600351899225686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-6.7049494997512227E-2</v>
          </cell>
          <cell r="CX945">
            <v>0.83355341574681319</v>
          </cell>
          <cell r="CY945">
            <v>0.17896195515763225</v>
          </cell>
          <cell r="CZ945">
            <v>-0.50631037981483473</v>
          </cell>
          <cell r="DA945">
            <v>1.4392437334092669</v>
          </cell>
          <cell r="DB945">
            <v>6.3100315117495143E-2</v>
          </cell>
          <cell r="DC945">
            <v>0</v>
          </cell>
          <cell r="DD945">
            <v>0.17054268328821465</v>
          </cell>
          <cell r="DE945">
            <v>0.58703763646587248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6.4698600965868991E-3</v>
          </cell>
          <cell r="DL945">
            <v>3.7914768986468061E-2</v>
          </cell>
          <cell r="DM945">
            <v>6.6318863326333002</v>
          </cell>
          <cell r="DN945">
            <v>-0.23604145363418283</v>
          </cell>
          <cell r="DO945">
            <v>0.47897523085733695</v>
          </cell>
          <cell r="DP945">
            <v>0</v>
          </cell>
          <cell r="DQ945">
            <v>0.1252468986508859</v>
          </cell>
          <cell r="DR945">
            <v>-0.35305057582814214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0.71770637086078182</v>
          </cell>
          <cell r="DY945">
            <v>3.86137183406845E-2</v>
          </cell>
          <cell r="DZ945">
            <v>-5.6209277384892005</v>
          </cell>
          <cell r="EA945">
            <v>0.56854380544574212</v>
          </cell>
          <cell r="EB945">
            <v>0</v>
          </cell>
          <cell r="EC945">
            <v>0</v>
          </cell>
          <cell r="ED945">
            <v>5.9456933904293408E-2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14.266342000000009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14.266342000000009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7.6966380000000072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7.6966380000000072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9.6677999999999997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9.6677999999999997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9.6677899999999966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9.6677899999999966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-1.1200186644714449E-2</v>
          </cell>
          <cell r="R949">
            <v>7.9625316976088101E-2</v>
          </cell>
          <cell r="S949">
            <v>4.5501786065017313E-2</v>
          </cell>
          <cell r="T949">
            <v>9.2485308766427465E-2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0.42473392884500072</v>
          </cell>
          <cell r="Z949">
            <v>0.23713668769902085</v>
          </cell>
          <cell r="AA949">
            <v>0.24418208672581443</v>
          </cell>
          <cell r="AB949">
            <v>-7.1393152054952225E-2</v>
          </cell>
          <cell r="AC949">
            <v>0</v>
          </cell>
          <cell r="AD949">
            <v>-1.7142842333285557E-2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-7.0725022722641029E-2</v>
          </cell>
          <cell r="AM949">
            <v>0.34554603168056985</v>
          </cell>
          <cell r="AN949">
            <v>0.22926053248226452</v>
          </cell>
          <cell r="AO949">
            <v>-4.4932220496377795E-2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-7.4220864740290438E-2</v>
          </cell>
          <cell r="AZ949">
            <v>0.23529474220870839</v>
          </cell>
          <cell r="BA949">
            <v>0.30146927529627732</v>
          </cell>
          <cell r="BB949">
            <v>9.5073273318604379E-3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-0.20948176415258501</v>
          </cell>
          <cell r="BM949">
            <v>0.30286410978392553</v>
          </cell>
          <cell r="BN949">
            <v>0.42900591855835302</v>
          </cell>
          <cell r="BO949">
            <v>-9.7218662379958687E-3</v>
          </cell>
          <cell r="BP949">
            <v>0</v>
          </cell>
          <cell r="BQ949">
            <v>0</v>
          </cell>
          <cell r="BR949">
            <v>0</v>
          </cell>
          <cell r="BS949">
            <v>3.64037482908941E-2</v>
          </cell>
          <cell r="BT949">
            <v>8.6250608846761168E-2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6.186878752928493E-2</v>
          </cell>
          <cell r="BZ949">
            <v>0.41067548966535128</v>
          </cell>
          <cell r="CA949">
            <v>0.41929218190711737</v>
          </cell>
          <cell r="CB949">
            <v>4.0546601218636624E-2</v>
          </cell>
          <cell r="CC949">
            <v>6.0149111784141951E-2</v>
          </cell>
          <cell r="CD949">
            <v>2.9706324974725362E-3</v>
          </cell>
          <cell r="CE949">
            <v>0</v>
          </cell>
          <cell r="CF949">
            <v>5.1783605873602312E-2</v>
          </cell>
          <cell r="CG949">
            <v>-3.6465030667315546E-2</v>
          </cell>
          <cell r="CH949">
            <v>0</v>
          </cell>
          <cell r="CI949">
            <v>0</v>
          </cell>
          <cell r="CJ949">
            <v>0</v>
          </cell>
          <cell r="CK949">
            <v>-0.1335733815889526</v>
          </cell>
          <cell r="CL949">
            <v>-4.1330145046597266E-2</v>
          </cell>
          <cell r="CM949">
            <v>-4.8524428061469393E-2</v>
          </cell>
          <cell r="CN949">
            <v>2.0439122721828795E-2</v>
          </cell>
          <cell r="CO949">
            <v>-3.9891326847364184E-2</v>
          </cell>
          <cell r="CP949">
            <v>5.3429423607923354E-2</v>
          </cell>
          <cell r="CQ949">
            <v>2.9037165324176328E-2</v>
          </cell>
          <cell r="CR949">
            <v>-4.7571083021173521E-2</v>
          </cell>
          <cell r="CS949">
            <v>-4.0080343628233095E-2</v>
          </cell>
          <cell r="CT949">
            <v>-3.9466108877363126E-2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-3.767240324659582E-2</v>
          </cell>
          <cell r="CZ949">
            <v>-0.41747727305419602</v>
          </cell>
          <cell r="DA949">
            <v>1.4987047135782916E-2</v>
          </cell>
          <cell r="DB949">
            <v>-7.9010300902552899E-2</v>
          </cell>
          <cell r="DC949">
            <v>2.5032279975398808E-2</v>
          </cell>
          <cell r="DD949">
            <v>2.8341063436840841E-3</v>
          </cell>
          <cell r="DE949">
            <v>-7.3545096143641686E-2</v>
          </cell>
          <cell r="DF949">
            <v>-0.15409676553356633</v>
          </cell>
          <cell r="DG949">
            <v>-0.15403944801141023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-0.12856388099138627</v>
          </cell>
          <cell r="DM949">
            <v>-0.33110042356410929</v>
          </cell>
          <cell r="DN949">
            <v>-7.6178286204545032E-2</v>
          </cell>
          <cell r="DO949">
            <v>-7.1052796735784796E-2</v>
          </cell>
          <cell r="DP949">
            <v>4.3775234097012117E-2</v>
          </cell>
          <cell r="DQ949">
            <v>-1.1284786779938827E-2</v>
          </cell>
          <cell r="DR949">
            <v>-2.618072463045884E-2</v>
          </cell>
          <cell r="DS949">
            <v>7.7637170216092954E-2</v>
          </cell>
          <cell r="DT949">
            <v>2.3005513013103496E-2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-0.16775605255904935</v>
          </cell>
          <cell r="DZ949">
            <v>-0.2816044005138707</v>
          </cell>
          <cell r="EA949">
            <v>-6.0999249747389683E-2</v>
          </cell>
          <cell r="EB949">
            <v>2.4211294803833994E-2</v>
          </cell>
          <cell r="EC949">
            <v>8.1118654522697398E-2</v>
          </cell>
          <cell r="ED949">
            <v>-9.7816253009028742E-3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2">
          <cell r="A962" t="str">
            <v>Additional Fixed Costs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J975" t="str">
            <v>Mills / kWh</v>
          </cell>
          <cell r="W975" t="str">
            <v>Mills / kWh</v>
          </cell>
          <cell r="AJ975" t="str">
            <v>Mills / kWh</v>
          </cell>
          <cell r="AW975" t="str">
            <v>Mills / kWh</v>
          </cell>
          <cell r="BJ975" t="str">
            <v>Mills / kWh</v>
          </cell>
          <cell r="BW975" t="str">
            <v>Mills / kWh</v>
          </cell>
          <cell r="CJ975" t="str">
            <v>Mills / kWh</v>
          </cell>
          <cell r="CW975" t="str">
            <v>Mills / kWh</v>
          </cell>
          <cell r="DJ975" t="str">
            <v>Mills / kWh</v>
          </cell>
          <cell r="DW975" t="str">
            <v>Mills / kWh</v>
          </cell>
        </row>
        <row r="976">
          <cell r="A976" t="str">
            <v>Special Sales For Resale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</sheetData>
      <sheetData sheetId="8">
        <row r="3">
          <cell r="F3">
            <v>44562</v>
          </cell>
        </row>
        <row r="86">
          <cell r="EI86" t="str">
            <v>Not Used</v>
          </cell>
          <cell r="EK86" t="str">
            <v>QF - 529 - UT - Solar</v>
          </cell>
          <cell r="EM86" t="str">
            <v>Not Used</v>
          </cell>
          <cell r="EO86" t="str">
            <v>Not Used</v>
          </cell>
          <cell r="EQ86">
            <v>2</v>
          </cell>
        </row>
      </sheetData>
      <sheetData sheetId="9"/>
      <sheetData sheetId="10"/>
      <sheetData sheetId="11"/>
      <sheetData sheetId="12">
        <row r="1">
          <cell r="D1">
            <v>2022</v>
          </cell>
          <cell r="E1">
            <v>2022</v>
          </cell>
          <cell r="F1">
            <v>2022</v>
          </cell>
          <cell r="G1">
            <v>2022</v>
          </cell>
          <cell r="H1">
            <v>2022</v>
          </cell>
          <cell r="I1">
            <v>2022</v>
          </cell>
          <cell r="J1">
            <v>2022</v>
          </cell>
          <cell r="K1">
            <v>2022</v>
          </cell>
          <cell r="L1">
            <v>2022</v>
          </cell>
          <cell r="M1">
            <v>2022</v>
          </cell>
          <cell r="N1">
            <v>2022</v>
          </cell>
          <cell r="O1">
            <v>2022</v>
          </cell>
          <cell r="P1">
            <v>2023</v>
          </cell>
          <cell r="Q1">
            <v>2023</v>
          </cell>
          <cell r="R1">
            <v>2023</v>
          </cell>
          <cell r="S1">
            <v>2023</v>
          </cell>
          <cell r="T1">
            <v>2023</v>
          </cell>
          <cell r="U1">
            <v>2023</v>
          </cell>
          <cell r="V1">
            <v>2023</v>
          </cell>
          <cell r="W1">
            <v>2023</v>
          </cell>
          <cell r="X1">
            <v>2023</v>
          </cell>
          <cell r="Y1">
            <v>2023</v>
          </cell>
          <cell r="Z1">
            <v>2023</v>
          </cell>
          <cell r="AA1">
            <v>2023</v>
          </cell>
          <cell r="AB1">
            <v>2024</v>
          </cell>
          <cell r="AC1">
            <v>2024</v>
          </cell>
          <cell r="AD1">
            <v>2024</v>
          </cell>
          <cell r="AE1">
            <v>2024</v>
          </cell>
          <cell r="AF1">
            <v>2024</v>
          </cell>
          <cell r="AG1">
            <v>2024</v>
          </cell>
          <cell r="AH1">
            <v>2024</v>
          </cell>
          <cell r="AI1">
            <v>2024</v>
          </cell>
          <cell r="AJ1">
            <v>2024</v>
          </cell>
          <cell r="AK1">
            <v>2024</v>
          </cell>
          <cell r="AL1">
            <v>2024</v>
          </cell>
          <cell r="AM1">
            <v>2024</v>
          </cell>
          <cell r="AN1">
            <v>2025</v>
          </cell>
          <cell r="AO1">
            <v>2025</v>
          </cell>
          <cell r="AP1">
            <v>2025</v>
          </cell>
          <cell r="AQ1">
            <v>2025</v>
          </cell>
          <cell r="AR1">
            <v>2025</v>
          </cell>
          <cell r="AS1">
            <v>2025</v>
          </cell>
          <cell r="AT1">
            <v>2025</v>
          </cell>
          <cell r="AU1">
            <v>2025</v>
          </cell>
          <cell r="AV1">
            <v>2025</v>
          </cell>
          <cell r="AW1">
            <v>2025</v>
          </cell>
          <cell r="AX1">
            <v>2025</v>
          </cell>
          <cell r="AY1">
            <v>2025</v>
          </cell>
          <cell r="AZ1">
            <v>2026</v>
          </cell>
          <cell r="BA1">
            <v>2026</v>
          </cell>
          <cell r="BB1">
            <v>2026</v>
          </cell>
          <cell r="BC1">
            <v>2026</v>
          </cell>
          <cell r="BD1">
            <v>2026</v>
          </cell>
          <cell r="BE1">
            <v>2026</v>
          </cell>
          <cell r="BF1">
            <v>2026</v>
          </cell>
          <cell r="BG1">
            <v>2026</v>
          </cell>
          <cell r="BH1">
            <v>2026</v>
          </cell>
          <cell r="BI1">
            <v>2026</v>
          </cell>
          <cell r="BJ1">
            <v>2026</v>
          </cell>
          <cell r="BK1">
            <v>2026</v>
          </cell>
          <cell r="BL1">
            <v>2027</v>
          </cell>
          <cell r="BM1">
            <v>2027</v>
          </cell>
          <cell r="BN1">
            <v>2027</v>
          </cell>
          <cell r="BO1">
            <v>2027</v>
          </cell>
          <cell r="BP1">
            <v>2027</v>
          </cell>
          <cell r="BQ1">
            <v>2027</v>
          </cell>
          <cell r="BR1">
            <v>2027</v>
          </cell>
          <cell r="BS1">
            <v>2027</v>
          </cell>
          <cell r="BT1">
            <v>2027</v>
          </cell>
          <cell r="BU1">
            <v>2027</v>
          </cell>
          <cell r="BV1">
            <v>2027</v>
          </cell>
          <cell r="BW1">
            <v>2027</v>
          </cell>
          <cell r="BX1">
            <v>2028</v>
          </cell>
          <cell r="BY1">
            <v>2028</v>
          </cell>
          <cell r="BZ1">
            <v>2028</v>
          </cell>
          <cell r="CA1">
            <v>2028</v>
          </cell>
          <cell r="CB1">
            <v>2028</v>
          </cell>
          <cell r="CC1">
            <v>2028</v>
          </cell>
          <cell r="CD1">
            <v>2028</v>
          </cell>
          <cell r="CE1">
            <v>2028</v>
          </cell>
          <cell r="CF1">
            <v>2028</v>
          </cell>
          <cell r="CG1">
            <v>2028</v>
          </cell>
          <cell r="CH1">
            <v>2028</v>
          </cell>
          <cell r="CI1">
            <v>2028</v>
          </cell>
          <cell r="CJ1">
            <v>2029</v>
          </cell>
          <cell r="CK1">
            <v>2029</v>
          </cell>
          <cell r="CL1">
            <v>2029</v>
          </cell>
          <cell r="CM1">
            <v>2029</v>
          </cell>
          <cell r="CN1">
            <v>2029</v>
          </cell>
          <cell r="CO1">
            <v>2029</v>
          </cell>
          <cell r="CP1">
            <v>2029</v>
          </cell>
          <cell r="CQ1">
            <v>2029</v>
          </cell>
          <cell r="CR1">
            <v>2029</v>
          </cell>
          <cell r="CS1">
            <v>2029</v>
          </cell>
          <cell r="CT1">
            <v>2029</v>
          </cell>
          <cell r="CU1">
            <v>2029</v>
          </cell>
          <cell r="CV1">
            <v>2030</v>
          </cell>
          <cell r="CW1">
            <v>2030</v>
          </cell>
          <cell r="CX1">
            <v>2030</v>
          </cell>
          <cell r="CY1">
            <v>2030</v>
          </cell>
          <cell r="CZ1">
            <v>2030</v>
          </cell>
          <cell r="DA1">
            <v>2030</v>
          </cell>
          <cell r="DB1">
            <v>2030</v>
          </cell>
          <cell r="DC1">
            <v>2030</v>
          </cell>
          <cell r="DD1">
            <v>2030</v>
          </cell>
          <cell r="DE1">
            <v>2030</v>
          </cell>
          <cell r="DF1">
            <v>2030</v>
          </cell>
          <cell r="DG1">
            <v>2030</v>
          </cell>
          <cell r="DH1">
            <v>2031</v>
          </cell>
          <cell r="DI1">
            <v>2031</v>
          </cell>
          <cell r="DJ1">
            <v>2031</v>
          </cell>
          <cell r="DK1">
            <v>2031</v>
          </cell>
          <cell r="DL1">
            <v>2031</v>
          </cell>
          <cell r="DM1">
            <v>2031</v>
          </cell>
          <cell r="DN1">
            <v>2031</v>
          </cell>
          <cell r="DO1">
            <v>2031</v>
          </cell>
          <cell r="DP1">
            <v>2031</v>
          </cell>
          <cell r="DQ1">
            <v>2031</v>
          </cell>
          <cell r="DR1">
            <v>2031</v>
          </cell>
          <cell r="DS1">
            <v>2031</v>
          </cell>
        </row>
        <row r="57">
          <cell r="C57" t="str">
            <v>Hunter Solar_T</v>
          </cell>
          <cell r="D57">
            <v>-1.313824337750704E-2</v>
          </cell>
          <cell r="E57">
            <v>7.8430268349620851E-3</v>
          </cell>
          <cell r="F57">
            <v>2610.8485502227509</v>
          </cell>
          <cell r="G57">
            <v>3301.1488463901287</v>
          </cell>
          <cell r="H57">
            <v>684.91666319439241</v>
          </cell>
          <cell r="I57">
            <v>-4.706325799488701E-2</v>
          </cell>
          <cell r="J57">
            <v>1.3863079601651424E-2</v>
          </cell>
          <cell r="K57">
            <v>7.5845515595574496E-4</v>
          </cell>
          <cell r="L57">
            <v>-3.1377182595315425E-2</v>
          </cell>
          <cell r="M57">
            <v>-2.5647392298997179E-2</v>
          </cell>
          <cell r="N57">
            <v>5.4106728230181103E-3</v>
          </cell>
          <cell r="O57">
            <v>5.1803792804639738E-3</v>
          </cell>
          <cell r="P57">
            <v>-1.313824337750704E-2</v>
          </cell>
          <cell r="Q57">
            <v>7.8430268349620851E-3</v>
          </cell>
          <cell r="R57">
            <v>4038.9068900647439</v>
          </cell>
          <cell r="S57">
            <v>1954.1603200301238</v>
          </cell>
          <cell r="T57">
            <v>-4.5535256054427065E-3</v>
          </cell>
          <cell r="U57">
            <v>-4.706325799488701E-2</v>
          </cell>
          <cell r="V57">
            <v>1.3863079601651424E-2</v>
          </cell>
          <cell r="W57">
            <v>7.5845515595574496E-4</v>
          </cell>
          <cell r="X57">
            <v>-3.1377182595315425E-2</v>
          </cell>
          <cell r="Y57">
            <v>1538.9141464076947</v>
          </cell>
          <cell r="Z57">
            <v>5.4106728230181103E-3</v>
          </cell>
          <cell r="AA57">
            <v>5.1803792804639738E-3</v>
          </cell>
          <cell r="AB57">
            <v>4849.8416026868244</v>
          </cell>
          <cell r="AC57">
            <v>15412.176015788858</v>
          </cell>
          <cell r="AD57">
            <v>33064.784006888192</v>
          </cell>
          <cell r="AE57">
            <v>31906.528067970161</v>
          </cell>
          <cell r="AF57">
            <v>15726.569154834417</v>
          </cell>
          <cell r="AG57">
            <v>14774.570172396021</v>
          </cell>
          <cell r="AH57">
            <v>1.3863079601651424E-2</v>
          </cell>
          <cell r="AI57">
            <v>3596.710691331165</v>
          </cell>
          <cell r="AJ57">
            <v>11517.09023777742</v>
          </cell>
          <cell r="AK57">
            <v>20914.013221675916</v>
          </cell>
          <cell r="AL57">
            <v>9270.8826722093163</v>
          </cell>
          <cell r="AM57">
            <v>9356.6267122598874</v>
          </cell>
          <cell r="AN57">
            <v>2186.4257173434244</v>
          </cell>
          <cell r="AO57">
            <v>9035.4431086008499</v>
          </cell>
          <cell r="AP57">
            <v>30987.343027962979</v>
          </cell>
          <cell r="AQ57">
            <v>32456.588094964165</v>
          </cell>
          <cell r="AR57">
            <v>15039.685394934415</v>
          </cell>
          <cell r="AS57">
            <v>13145.162340553423</v>
          </cell>
          <cell r="AT57">
            <v>2243.3305961795973</v>
          </cell>
          <cell r="AU57">
            <v>3373.1461999151684</v>
          </cell>
          <cell r="AV57">
            <v>8728.6934530394137</v>
          </cell>
          <cell r="AW57">
            <v>18249.745546980401</v>
          </cell>
          <cell r="AX57">
            <v>10081.416499573314</v>
          </cell>
          <cell r="AY57">
            <v>5002.0164470822847</v>
          </cell>
          <cell r="AZ57">
            <v>5198.659047828025</v>
          </cell>
          <cell r="BA57">
            <v>7934.2122974328449</v>
          </cell>
          <cell r="BB57">
            <v>30507.436885776784</v>
          </cell>
          <cell r="BC57">
            <v>34183.294656300168</v>
          </cell>
          <cell r="BD57">
            <v>11900.850384120411</v>
          </cell>
          <cell r="BE57">
            <v>7884.5291267620069</v>
          </cell>
          <cell r="BF57">
            <v>5766.9594774596089</v>
          </cell>
          <cell r="BG57">
            <v>2940.063640995158</v>
          </cell>
          <cell r="BH57">
            <v>13538.424008953421</v>
          </cell>
          <cell r="BI57">
            <v>21101.610051171727</v>
          </cell>
          <cell r="BJ57">
            <v>5442.0519757353059</v>
          </cell>
          <cell r="BK57">
            <v>6968.8132432480879</v>
          </cell>
          <cell r="BL57">
            <v>5973.8996468562282</v>
          </cell>
          <cell r="BM57">
            <v>7558.546567200844</v>
          </cell>
          <cell r="BN57">
            <v>33464.267815742787</v>
          </cell>
          <cell r="BO57">
            <v>31732.021434644153</v>
          </cell>
          <cell r="BP57">
            <v>11845.357565160415</v>
          </cell>
          <cell r="BQ57">
            <v>6505.4530688220075</v>
          </cell>
          <cell r="BR57">
            <v>5766.9594774596089</v>
          </cell>
          <cell r="BS57">
            <v>1252.5021190751556</v>
          </cell>
          <cell r="BT57">
            <v>10589.035509387424</v>
          </cell>
          <cell r="BU57">
            <v>17914.702039467717</v>
          </cell>
          <cell r="BV57">
            <v>6378.2284242673122</v>
          </cell>
          <cell r="BW57">
            <v>4712.9574953954861</v>
          </cell>
          <cell r="BX57">
            <v>2495.6828930682213</v>
          </cell>
          <cell r="BY57">
            <v>2683.1270554388411</v>
          </cell>
          <cell r="BZ57">
            <v>17820.815781752772</v>
          </cell>
          <cell r="CA57">
            <v>23434.678059096153</v>
          </cell>
          <cell r="CB57">
            <v>10333.590385500413</v>
          </cell>
          <cell r="CC57">
            <v>2628.7935918620115</v>
          </cell>
          <cell r="CD57">
            <v>5224.6415325196076</v>
          </cell>
          <cell r="CE57">
            <v>724.00075845515687</v>
          </cell>
          <cell r="CF57">
            <v>4100.3146402174079</v>
          </cell>
          <cell r="CG57">
            <v>15269.708654747721</v>
          </cell>
          <cell r="CH57">
            <v>3924.6881070068262</v>
          </cell>
          <cell r="CI57">
            <v>1389.1138645892988</v>
          </cell>
          <cell r="CJ57">
            <v>92.580026482618052</v>
          </cell>
          <cell r="CK57">
            <v>2629.5041706468382</v>
          </cell>
          <cell r="CL57">
            <v>15315.749917938765</v>
          </cell>
          <cell r="CM57">
            <v>16446.379691570142</v>
          </cell>
          <cell r="CN57">
            <v>8039.8265161404042</v>
          </cell>
          <cell r="CO57">
            <v>947.90520219600182</v>
          </cell>
          <cell r="CP57">
            <v>1675.095753559599</v>
          </cell>
          <cell r="CQ57">
            <v>5.4563590951571745</v>
          </cell>
          <cell r="CR57">
            <v>919.82156607740467</v>
          </cell>
          <cell r="CS57">
            <v>7417.3748110232227</v>
          </cell>
          <cell r="CT57">
            <v>5.4106728230181103E-3</v>
          </cell>
          <cell r="CU57">
            <v>5.1803792804639738E-3</v>
          </cell>
          <cell r="CV57">
            <v>-1.313824337750704E-2</v>
          </cell>
          <cell r="CW57">
            <v>827.61806217684</v>
          </cell>
          <cell r="CX57">
            <v>9778.6106008621573</v>
          </cell>
          <cell r="CY57">
            <v>4710.8503287701224</v>
          </cell>
          <cell r="CZ57">
            <v>2461.0944638143937</v>
          </cell>
          <cell r="DA57">
            <v>1424.2626938220039</v>
          </cell>
          <cell r="DB57">
            <v>1.3863079601651424E-2</v>
          </cell>
          <cell r="DC57">
            <v>7.5845515595574496E-4</v>
          </cell>
          <cell r="DD57">
            <v>463.53614547140518</v>
          </cell>
          <cell r="DE57">
            <v>8236.9693641359027</v>
          </cell>
          <cell r="DF57">
            <v>5.4106728230181103E-3</v>
          </cell>
          <cell r="DG57">
            <v>5.1803792804639738E-3</v>
          </cell>
          <cell r="DH57">
            <v>-1.313824337750704E-2</v>
          </cell>
          <cell r="DI57">
            <v>7.8430268349620851E-3</v>
          </cell>
          <cell r="DJ57">
            <v>2.8461442745610875E-2</v>
          </cell>
          <cell r="DK57">
            <v>-3.7011509875374077E-2</v>
          </cell>
          <cell r="DL57">
            <v>-4.5535256054427065E-3</v>
          </cell>
          <cell r="DM57">
            <v>-4.706325799488701E-2</v>
          </cell>
          <cell r="DN57">
            <v>1.3863079601651424E-2</v>
          </cell>
          <cell r="DO57">
            <v>7.5845515595574496E-4</v>
          </cell>
          <cell r="DP57">
            <v>-3.1377182595315425E-2</v>
          </cell>
          <cell r="DQ57">
            <v>-2.5647392298997179E-2</v>
          </cell>
          <cell r="DR57">
            <v>5.4106728230181103E-3</v>
          </cell>
          <cell r="DS57">
            <v>5.1803792804639738E-3</v>
          </cell>
        </row>
        <row r="58">
          <cell r="C58" t="str">
            <v>Milford Solar_T</v>
          </cell>
          <cell r="D58">
            <v>2.1183957602024708E-2</v>
          </cell>
          <cell r="E58">
            <v>-2.3532274081971945E-2</v>
          </cell>
          <cell r="F58">
            <v>1431.0591710444971</v>
          </cell>
          <cell r="G58">
            <v>3356.4222370061339</v>
          </cell>
          <cell r="H58">
            <v>217.94261106089917</v>
          </cell>
          <cell r="I58">
            <v>-4.2648477892944278E-2</v>
          </cell>
          <cell r="J58">
            <v>-0.18187675688215643</v>
          </cell>
          <cell r="K58">
            <v>8.6401482303808577E-2</v>
          </cell>
          <cell r="L58">
            <v>-3.8310858299409958E-2</v>
          </cell>
          <cell r="M58">
            <v>-7.1997879036498347E-2</v>
          </cell>
          <cell r="N58">
            <v>5.1704416167922219E-3</v>
          </cell>
          <cell r="O58">
            <v>4.1700758396655069E-3</v>
          </cell>
          <cell r="P58">
            <v>2.1183957602024708E-2</v>
          </cell>
          <cell r="Q58">
            <v>-2.3532274081971945E-2</v>
          </cell>
          <cell r="R58">
            <v>3260.6628833564964</v>
          </cell>
          <cell r="S58">
            <v>1609.4768997161414</v>
          </cell>
          <cell r="T58">
            <v>-0.34350113910982988</v>
          </cell>
          <cell r="U58">
            <v>-4.2648477892944278E-2</v>
          </cell>
          <cell r="V58">
            <v>-0.18187675688215643</v>
          </cell>
          <cell r="W58">
            <v>8.6401482303808577E-2</v>
          </cell>
          <cell r="X58">
            <v>-3.8310858299409958E-2</v>
          </cell>
          <cell r="Y58">
            <v>1178.5599261809693</v>
          </cell>
          <cell r="Z58">
            <v>5.1704416167922219E-3</v>
          </cell>
          <cell r="AA58">
            <v>4.1700758396655069E-3</v>
          </cell>
          <cell r="AB58">
            <v>3523.1844438875887</v>
          </cell>
          <cell r="AC58">
            <v>13405.984251667893</v>
          </cell>
          <cell r="AD58">
            <v>27794.157729004448</v>
          </cell>
          <cell r="AE58">
            <v>31910.578432255079</v>
          </cell>
          <cell r="AF58">
            <v>17195.700475230868</v>
          </cell>
          <cell r="AG58">
            <v>13747.117398452077</v>
          </cell>
          <cell r="AH58">
            <v>-0.18187675688215643</v>
          </cell>
          <cell r="AI58">
            <v>3530.0470837322887</v>
          </cell>
          <cell r="AJ58">
            <v>10181.228438165683</v>
          </cell>
          <cell r="AK58">
            <v>19058.191447908412</v>
          </cell>
          <cell r="AL58">
            <v>9157.4025403948017</v>
          </cell>
          <cell r="AM58">
            <v>9592.1769030338237</v>
          </cell>
          <cell r="AN58">
            <v>1364.2712940755941</v>
          </cell>
          <cell r="AO58">
            <v>6775.4534028439075</v>
          </cell>
          <cell r="AP58">
            <v>27473.956732246443</v>
          </cell>
          <cell r="AQ58">
            <v>33056.025212305081</v>
          </cell>
          <cell r="AR58">
            <v>15410.331484710867</v>
          </cell>
          <cell r="AS58">
            <v>11714.157708392084</v>
          </cell>
          <cell r="AT58">
            <v>1666.8849922331096</v>
          </cell>
          <cell r="AU58">
            <v>3869.067001032296</v>
          </cell>
          <cell r="AV58">
            <v>6958.239640121692</v>
          </cell>
          <cell r="AW58">
            <v>16759.968544429314</v>
          </cell>
          <cell r="AX58">
            <v>10662.097577723795</v>
          </cell>
          <cell r="AY58">
            <v>3634.4105248358305</v>
          </cell>
          <cell r="AZ58">
            <v>3665.8834041275882</v>
          </cell>
          <cell r="BA58">
            <v>5715.1706215849144</v>
          </cell>
          <cell r="BB58">
            <v>29332.515726031445</v>
          </cell>
          <cell r="BC58">
            <v>33628.285191561896</v>
          </cell>
          <cell r="BD58">
            <v>12226.61387898087</v>
          </cell>
          <cell r="BE58">
            <v>6991.0946534420973</v>
          </cell>
          <cell r="BF58">
            <v>5098.0878556031048</v>
          </cell>
          <cell r="BG58">
            <v>3438.3081269523018</v>
          </cell>
          <cell r="BH58">
            <v>13182.979691651686</v>
          </cell>
          <cell r="BI58">
            <v>17992.294578687121</v>
          </cell>
          <cell r="BJ58">
            <v>5581.2244500166071</v>
          </cell>
          <cell r="BK58">
            <v>6705.3784505858312</v>
          </cell>
          <cell r="BL58">
            <v>5045.6752077875917</v>
          </cell>
          <cell r="BM58">
            <v>6445.208540455912</v>
          </cell>
          <cell r="BN58">
            <v>27456.868634794449</v>
          </cell>
          <cell r="BO58">
            <v>31530.155606146083</v>
          </cell>
          <cell r="BP58">
            <v>12398.579219100873</v>
          </cell>
          <cell r="BQ58">
            <v>6324.8748440420968</v>
          </cell>
          <cell r="BR58">
            <v>5879.5983914141061</v>
          </cell>
          <cell r="BS58">
            <v>1710.9355612323004</v>
          </cell>
          <cell r="BT58">
            <v>9124.5700522466923</v>
          </cell>
          <cell r="BU58">
            <v>14930.553801687118</v>
          </cell>
          <cell r="BV58">
            <v>4960.7620491616117</v>
          </cell>
          <cell r="BW58">
            <v>4600.3054966958362</v>
          </cell>
          <cell r="BX58">
            <v>1580.0638169525985</v>
          </cell>
          <cell r="BY58">
            <v>1575.0517410649161</v>
          </cell>
          <cell r="BZ58">
            <v>15286.748309824468</v>
          </cell>
          <cell r="CA58">
            <v>22056.5982970691</v>
          </cell>
          <cell r="CB58">
            <v>9784.7223383408727</v>
          </cell>
          <cell r="CC58">
            <v>1818.5152156220993</v>
          </cell>
          <cell r="CD58">
            <v>5035.7766602230959</v>
          </cell>
          <cell r="CE58">
            <v>488.38715263229705</v>
          </cell>
          <cell r="CF58">
            <v>3766.9952197916991</v>
          </cell>
          <cell r="CG58">
            <v>12500.664104450947</v>
          </cell>
          <cell r="CH58">
            <v>2312.1054939316109</v>
          </cell>
          <cell r="CI58">
            <v>1547.2811963858403</v>
          </cell>
          <cell r="CJ58">
            <v>2.1183957602024708E-2</v>
          </cell>
          <cell r="CK58">
            <v>2046.0544545559169</v>
          </cell>
          <cell r="CL58">
            <v>15007.577909788472</v>
          </cell>
          <cell r="CM58">
            <v>14916.094078186115</v>
          </cell>
          <cell r="CN58">
            <v>8501.8457259008755</v>
          </cell>
          <cell r="CO58">
            <v>863.68475790211119</v>
          </cell>
          <cell r="CP58">
            <v>793.71789484311239</v>
          </cell>
          <cell r="CQ58">
            <v>8.6401482303808577E-2</v>
          </cell>
          <cell r="CR58">
            <v>705.91409895090067</v>
          </cell>
          <cell r="CS58">
            <v>5886.5792791109643</v>
          </cell>
          <cell r="CT58">
            <v>5.1704416167922219E-3</v>
          </cell>
          <cell r="CU58">
            <v>4.1700758396655069E-3</v>
          </cell>
          <cell r="CV58">
            <v>2.1183957602024708E-2</v>
          </cell>
          <cell r="CW58">
            <v>293.87495462591829</v>
          </cell>
          <cell r="CX58">
            <v>8544.1258524464865</v>
          </cell>
          <cell r="CY58">
            <v>3272.5342883861335</v>
          </cell>
          <cell r="CZ58">
            <v>2130.0514842008847</v>
          </cell>
          <cell r="DA58">
            <v>944.9878001121059</v>
          </cell>
          <cell r="DB58">
            <v>-0.18187675688215643</v>
          </cell>
          <cell r="DC58">
            <v>8.6401482303808577E-2</v>
          </cell>
          <cell r="DD58">
            <v>428.86785118170616</v>
          </cell>
          <cell r="DE58">
            <v>7926.3979077809499</v>
          </cell>
          <cell r="DF58">
            <v>5.1704416167922219E-3</v>
          </cell>
          <cell r="DG58">
            <v>4.1700758396655069E-3</v>
          </cell>
          <cell r="DH58">
            <v>2.1183957602024708E-2</v>
          </cell>
          <cell r="DI58">
            <v>-2.3532274081971945E-2</v>
          </cell>
          <cell r="DJ58">
            <v>7.6171456495940079E-2</v>
          </cell>
          <cell r="DK58">
            <v>0.12240298613512982</v>
          </cell>
          <cell r="DL58">
            <v>-0.34350113910982988</v>
          </cell>
          <cell r="DM58">
            <v>-4.2648477892944278E-2</v>
          </cell>
          <cell r="DN58">
            <v>-0.18187675688215643</v>
          </cell>
          <cell r="DO58">
            <v>8.6401482303808577E-2</v>
          </cell>
          <cell r="DP58">
            <v>-3.8310858299409958E-2</v>
          </cell>
          <cell r="DQ58">
            <v>-7.1997879036498347E-2</v>
          </cell>
          <cell r="DR58">
            <v>5.1704416167922219E-3</v>
          </cell>
          <cell r="DS58">
            <v>4.1700758396655069E-3</v>
          </cell>
        </row>
        <row r="59">
          <cell r="C59" t="str">
            <v>Rocket Solar_T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2.7136225025969751E-3</v>
          </cell>
          <cell r="O59">
            <v>3.8255725007729563E-3</v>
          </cell>
          <cell r="P59">
            <v>2.3814749965822421E-4</v>
          </cell>
          <cell r="Q59">
            <v>9.1121350033062688E-3</v>
          </cell>
          <cell r="R59">
            <v>2002.8954568999893</v>
          </cell>
          <cell r="S59">
            <v>3603.7745953699755</v>
          </cell>
          <cell r="T59">
            <v>-2.2537917502631771E-2</v>
          </cell>
          <cell r="U59">
            <v>1.5996350002751479E-2</v>
          </cell>
          <cell r="V59">
            <v>-1.1564812502911016E-2</v>
          </cell>
          <cell r="W59">
            <v>1.4030829997864123E-2</v>
          </cell>
          <cell r="X59">
            <v>-4.3873649974557087E-3</v>
          </cell>
          <cell r="Y59">
            <v>1819.4780052149906</v>
          </cell>
          <cell r="Z59">
            <v>2.7136225025969751E-3</v>
          </cell>
          <cell r="AA59">
            <v>3.8255725007729563E-3</v>
          </cell>
          <cell r="AB59">
            <v>3209.0946443974804</v>
          </cell>
          <cell r="AC59">
            <v>7774.1818705099568</v>
          </cell>
          <cell r="AD59">
            <v>16522.576179149906</v>
          </cell>
          <cell r="AE59">
            <v>18290.41409258989</v>
          </cell>
          <cell r="AF59">
            <v>9725.3610020824453</v>
          </cell>
          <cell r="AG59">
            <v>8538.8804213499552</v>
          </cell>
          <cell r="AH59">
            <v>950.03812768749776</v>
          </cell>
          <cell r="AI59">
            <v>2907.5191033299798</v>
          </cell>
          <cell r="AJ59">
            <v>7431.6696976349649</v>
          </cell>
          <cell r="AK59">
            <v>10070.430165912447</v>
          </cell>
          <cell r="AL59">
            <v>4580.0833158874739</v>
          </cell>
          <cell r="AM59">
            <v>3964.0709231124765</v>
          </cell>
          <cell r="AN59">
            <v>1759.828106722488</v>
          </cell>
          <cell r="AO59">
            <v>5852.7452458849693</v>
          </cell>
          <cell r="AP59">
            <v>14803.153573899916</v>
          </cell>
          <cell r="AQ59">
            <v>18576.728860339888</v>
          </cell>
          <cell r="AR59">
            <v>9539.9004895824419</v>
          </cell>
          <cell r="AS59">
            <v>8227.59107484995</v>
          </cell>
          <cell r="AT59">
            <v>2044.9246381874921</v>
          </cell>
          <cell r="AU59">
            <v>2591.9567783299808</v>
          </cell>
          <cell r="AV59">
            <v>6096.5869351349666</v>
          </cell>
          <cell r="AW59">
            <v>10112.273853162444</v>
          </cell>
          <cell r="AX59">
            <v>4386.3161778874746</v>
          </cell>
          <cell r="AY59">
            <v>2261.8755328799884</v>
          </cell>
          <cell r="AZ59">
            <v>3793.2457512974761</v>
          </cell>
          <cell r="BA59">
            <v>6304.4305268849675</v>
          </cell>
          <cell r="BB59">
            <v>16322.098833149905</v>
          </cell>
          <cell r="BC59">
            <v>19401.150446744887</v>
          </cell>
          <cell r="BD59">
            <v>7627.1894870824526</v>
          </cell>
          <cell r="BE59">
            <v>6421.2476488499669</v>
          </cell>
          <cell r="BF59">
            <v>3345.0048151874844</v>
          </cell>
          <cell r="BG59">
            <v>2436.2109733299849</v>
          </cell>
          <cell r="BH59">
            <v>8201.9075201349533</v>
          </cell>
          <cell r="BI59">
            <v>11222.497653564937</v>
          </cell>
          <cell r="BJ59">
            <v>3816.626509137478</v>
          </cell>
          <cell r="BK59">
            <v>2731.9581369674852</v>
          </cell>
          <cell r="BL59">
            <v>3730.0206606474776</v>
          </cell>
          <cell r="BM59">
            <v>5853.8386258849669</v>
          </cell>
          <cell r="BN59">
            <v>16390.320225899908</v>
          </cell>
          <cell r="BO59">
            <v>18382.23815336989</v>
          </cell>
          <cell r="BP59">
            <v>7183.4129620824524</v>
          </cell>
          <cell r="BQ59">
            <v>4944.5270588499707</v>
          </cell>
          <cell r="BR59">
            <v>3227.6807501874828</v>
          </cell>
          <cell r="BS59">
            <v>1698.1075383299863</v>
          </cell>
          <cell r="BT59">
            <v>6754.3282601349692</v>
          </cell>
          <cell r="BU59">
            <v>9926.6111380649436</v>
          </cell>
          <cell r="BV59">
            <v>3566.9900626374806</v>
          </cell>
          <cell r="BW59">
            <v>2028.673503464988</v>
          </cell>
          <cell r="BX59">
            <v>1275.5921056474899</v>
          </cell>
          <cell r="BY59">
            <v>1884.28049475999</v>
          </cell>
          <cell r="BZ59">
            <v>10237.298089274942</v>
          </cell>
          <cell r="CA59">
            <v>12653.544995369926</v>
          </cell>
          <cell r="CB59">
            <v>6036.3952745824572</v>
          </cell>
          <cell r="CC59">
            <v>3131.0143880999844</v>
          </cell>
          <cell r="CD59">
            <v>3217.0990001874816</v>
          </cell>
          <cell r="CE59">
            <v>575.68301832999748</v>
          </cell>
          <cell r="CF59">
            <v>3485.7289501349787</v>
          </cell>
          <cell r="CG59">
            <v>7754.7834652149568</v>
          </cell>
          <cell r="CH59">
            <v>2775.503751122485</v>
          </cell>
          <cell r="CI59">
            <v>935.03095444749454</v>
          </cell>
          <cell r="CJ59">
            <v>167.88222314749777</v>
          </cell>
          <cell r="CK59">
            <v>2507.7434051349878</v>
          </cell>
          <cell r="CL59">
            <v>7940.2091100999542</v>
          </cell>
          <cell r="CM59">
            <v>9649.2830328699438</v>
          </cell>
          <cell r="CN59">
            <v>5476.3470645824655</v>
          </cell>
          <cell r="CO59">
            <v>1460.1022263499915</v>
          </cell>
          <cell r="CP59">
            <v>1500.9022601874954</v>
          </cell>
          <cell r="CQ59">
            <v>87.362625830000482</v>
          </cell>
          <cell r="CR59">
            <v>1282.6651101349962</v>
          </cell>
          <cell r="CS59">
            <v>4443.9278702149768</v>
          </cell>
          <cell r="CT59">
            <v>2.7136225025969751E-3</v>
          </cell>
          <cell r="CU59">
            <v>3.8255725007729563E-3</v>
          </cell>
          <cell r="CV59">
            <v>69.841243147497664</v>
          </cell>
          <cell r="CW59">
            <v>602.75143513499756</v>
          </cell>
          <cell r="CX59">
            <v>6247.9949293999662</v>
          </cell>
          <cell r="CY59">
            <v>5284.0452190499645</v>
          </cell>
          <cell r="CZ59">
            <v>2421.3103720824847</v>
          </cell>
          <cell r="DA59">
            <v>1222.0498613499897</v>
          </cell>
          <cell r="DB59">
            <v>-1.1564812502911016E-2</v>
          </cell>
          <cell r="DC59">
            <v>72.099076829999419</v>
          </cell>
          <cell r="DD59">
            <v>508.14178513500048</v>
          </cell>
          <cell r="DE59">
            <v>4246.9685089649765</v>
          </cell>
          <cell r="DF59">
            <v>2.7136225025969751E-3</v>
          </cell>
          <cell r="DG59">
            <v>3.8255725007729563E-3</v>
          </cell>
          <cell r="DH59">
            <v>2.3814749965822421E-4</v>
          </cell>
          <cell r="DI59">
            <v>9.1121350033062688E-3</v>
          </cell>
          <cell r="DJ59">
            <v>-9.2431000030046041E-3</v>
          </cell>
          <cell r="DK59">
            <v>1.4125369998509916E-2</v>
          </cell>
          <cell r="DL59">
            <v>-2.2537917502631771E-2</v>
          </cell>
          <cell r="DM59">
            <v>1.5996350002751479E-2</v>
          </cell>
          <cell r="DN59">
            <v>-1.1564812502911016E-2</v>
          </cell>
          <cell r="DO59">
            <v>1.4030829997864123E-2</v>
          </cell>
          <cell r="DP59">
            <v>-4.3873649974557087E-3</v>
          </cell>
          <cell r="DQ59">
            <v>-1.2152284998592153E-2</v>
          </cell>
          <cell r="DR59">
            <v>2.7136225025969751E-3</v>
          </cell>
          <cell r="DS59">
            <v>3.8255725007729563E-3</v>
          </cell>
        </row>
        <row r="60">
          <cell r="C60" t="str">
            <v>Sigurd Solar_T</v>
          </cell>
          <cell r="D60">
            <v>-1.1621791269862999E-3</v>
          </cell>
          <cell r="E60">
            <v>-8.4725649016399798E-3</v>
          </cell>
          <cell r="F60">
            <v>534.48043268651384</v>
          </cell>
          <cell r="G60">
            <v>1501.8488066171906</v>
          </cell>
          <cell r="H60">
            <v>6.4708121951843941E-3</v>
          </cell>
          <cell r="I60">
            <v>9.482760002210832E-3</v>
          </cell>
          <cell r="J60">
            <v>-8.4493265936180072E-3</v>
          </cell>
          <cell r="K60">
            <v>-2.2149414176601521E-2</v>
          </cell>
          <cell r="L60">
            <v>-4.5302969978365483E-4</v>
          </cell>
          <cell r="M60">
            <v>2.8049526960457965E-2</v>
          </cell>
          <cell r="N60">
            <v>-2.907330721427564E-3</v>
          </cell>
          <cell r="O60">
            <v>4.3877957434960892E-3</v>
          </cell>
          <cell r="P60">
            <v>-1.1621791269862999E-3</v>
          </cell>
          <cell r="Q60">
            <v>-8.4725649016399798E-3</v>
          </cell>
          <cell r="R60">
            <v>2544.2826114265094</v>
          </cell>
          <cell r="S60">
            <v>591.39452223719138</v>
          </cell>
          <cell r="T60">
            <v>6.4708121951843941E-3</v>
          </cell>
          <cell r="U60">
            <v>9.482760002210832E-3</v>
          </cell>
          <cell r="V60">
            <v>-8.4493265936180072E-3</v>
          </cell>
          <cell r="W60">
            <v>-2.2149414176601521E-2</v>
          </cell>
          <cell r="X60">
            <v>-4.5302969978365483E-4</v>
          </cell>
          <cell r="Y60">
            <v>569.47332978696795</v>
          </cell>
          <cell r="Z60">
            <v>-2.907330721427564E-3</v>
          </cell>
          <cell r="AA60">
            <v>4.3877957434960892E-3</v>
          </cell>
          <cell r="AB60">
            <v>2243.5889487562713</v>
          </cell>
          <cell r="AC60">
            <v>11752.255777026876</v>
          </cell>
          <cell r="AD60">
            <v>26359.686812135456</v>
          </cell>
          <cell r="AE60">
            <v>25971.00456067314</v>
          </cell>
          <cell r="AF60">
            <v>13916.437604254173</v>
          </cell>
          <cell r="AG60">
            <v>10453.983623159986</v>
          </cell>
          <cell r="AH60">
            <v>-8.4493265936180072E-3</v>
          </cell>
          <cell r="AI60">
            <v>2638.3837464058056</v>
          </cell>
          <cell r="AJ60">
            <v>7887.2012225942835</v>
          </cell>
          <cell r="AK60">
            <v>17114.067167846912</v>
          </cell>
          <cell r="AL60">
            <v>6806.7808447998459</v>
          </cell>
          <cell r="AM60">
            <v>6822.6641251169258</v>
          </cell>
          <cell r="AN60">
            <v>1301.1061999900701</v>
          </cell>
          <cell r="AO60">
            <v>5707.4756768510897</v>
          </cell>
          <cell r="AP60">
            <v>24685.962732245462</v>
          </cell>
          <cell r="AQ60">
            <v>26793.835174711141</v>
          </cell>
          <cell r="AR60">
            <v>12535.489495552169</v>
          </cell>
          <cell r="AS60">
            <v>9373.8723892799917</v>
          </cell>
          <cell r="AT60">
            <v>1519.2392443134083</v>
          </cell>
          <cell r="AU60">
            <v>3079.7840272498133</v>
          </cell>
          <cell r="AV60">
            <v>4879.3844310722934</v>
          </cell>
          <cell r="AW60">
            <v>15833.648142907112</v>
          </cell>
          <cell r="AX60">
            <v>8194.2151119258451</v>
          </cell>
          <cell r="AY60">
            <v>3525.2687903087303</v>
          </cell>
          <cell r="AZ60">
            <v>2781.1763046988717</v>
          </cell>
          <cell r="BA60">
            <v>4841.9678145290854</v>
          </cell>
          <cell r="BB60">
            <v>24316.13635086246</v>
          </cell>
          <cell r="BC60">
            <v>26825.797780903136</v>
          </cell>
          <cell r="BD60">
            <v>9826.7848028321696</v>
          </cell>
          <cell r="BE60">
            <v>5744.5650995999904</v>
          </cell>
          <cell r="BF60">
            <v>4092.0215995134022</v>
          </cell>
          <cell r="BG60">
            <v>2306.4836915458154</v>
          </cell>
          <cell r="BH60">
            <v>10558.596035712279</v>
          </cell>
          <cell r="BI60">
            <v>15814.632892122931</v>
          </cell>
          <cell r="BJ60">
            <v>3906.2257642818504</v>
          </cell>
          <cell r="BK60">
            <v>5767.959138933531</v>
          </cell>
          <cell r="BL60">
            <v>3734.6164366192688</v>
          </cell>
          <cell r="BM60">
            <v>5436.5341749332838</v>
          </cell>
          <cell r="BN60">
            <v>26197.03004394846</v>
          </cell>
          <cell r="BO60">
            <v>25333.22297051514</v>
          </cell>
          <cell r="BP60">
            <v>9858.6119827721704</v>
          </cell>
          <cell r="BQ60">
            <v>5162.6999725200021</v>
          </cell>
          <cell r="BR60">
            <v>4260.3268978734031</v>
          </cell>
          <cell r="BS60">
            <v>743.45887896581121</v>
          </cell>
          <cell r="BT60">
            <v>6231.4477401302793</v>
          </cell>
          <cell r="BU60">
            <v>12739.90881622294</v>
          </cell>
          <cell r="BV60">
            <v>3379.3977843078524</v>
          </cell>
          <cell r="BW60">
            <v>4045.2895323359335</v>
          </cell>
          <cell r="BX60">
            <v>1210.8928016944758</v>
          </cell>
          <cell r="BY60">
            <v>1314.8203070468981</v>
          </cell>
          <cell r="BZ60">
            <v>13743.255030326489</v>
          </cell>
          <cell r="CA60">
            <v>18479.867203897167</v>
          </cell>
          <cell r="CB60">
            <v>7299.8624935721728</v>
          </cell>
          <cell r="CC60">
            <v>1147.699192559998</v>
          </cell>
          <cell r="CD60">
            <v>4227.3667837134017</v>
          </cell>
          <cell r="CE60">
            <v>340.77785058582265</v>
          </cell>
          <cell r="CF60">
            <v>2772.3052473302969</v>
          </cell>
          <cell r="CG60">
            <v>9610.4281184769461</v>
          </cell>
          <cell r="CH60">
            <v>1556.8786636192783</v>
          </cell>
          <cell r="CI60">
            <v>381.86813428433953</v>
          </cell>
          <cell r="CJ60">
            <v>-1.1621791269862999E-3</v>
          </cell>
          <cell r="CK60">
            <v>1948.0890332750944</v>
          </cell>
          <cell r="CL60">
            <v>11191.95580698849</v>
          </cell>
          <cell r="CM60">
            <v>11739.992428357171</v>
          </cell>
          <cell r="CN60">
            <v>6115.2304842341764</v>
          </cell>
          <cell r="CO60">
            <v>281.63895606000528</v>
          </cell>
          <cell r="CP60">
            <v>596.75566139340015</v>
          </cell>
          <cell r="CQ60">
            <v>-2.2149414176601521E-2</v>
          </cell>
          <cell r="CR60">
            <v>441.09976875030281</v>
          </cell>
          <cell r="CS60">
            <v>4643.1078488847534</v>
          </cell>
          <cell r="CT60">
            <v>-2.907330721427564E-3</v>
          </cell>
          <cell r="CU60">
            <v>4.3877957434960892E-3</v>
          </cell>
          <cell r="CV60">
            <v>-1.1621791269862999E-3</v>
          </cell>
          <cell r="CW60">
            <v>299.2417026351003</v>
          </cell>
          <cell r="CX60">
            <v>5477.6008081554965</v>
          </cell>
          <cell r="CY60">
            <v>2573.4903936971991</v>
          </cell>
          <cell r="CZ60">
            <v>1469.0794997741884</v>
          </cell>
          <cell r="DA60">
            <v>536.22198756000796</v>
          </cell>
          <cell r="DB60">
            <v>-8.4493265936180072E-3</v>
          </cell>
          <cell r="DC60">
            <v>-2.2149414176601521E-2</v>
          </cell>
          <cell r="DD60">
            <v>145.64544269429823</v>
          </cell>
          <cell r="DE60">
            <v>6456.8203770509326</v>
          </cell>
          <cell r="DF60">
            <v>-2.907330721427564E-3</v>
          </cell>
          <cell r="DG60">
            <v>4.3877957434960892E-3</v>
          </cell>
          <cell r="DH60">
            <v>-1.1621791269862999E-3</v>
          </cell>
          <cell r="DI60">
            <v>-8.4725649016399798E-3</v>
          </cell>
          <cell r="DJ60">
            <v>2.7627386509775476E-2</v>
          </cell>
          <cell r="DK60">
            <v>-1.9399102798706692E-2</v>
          </cell>
          <cell r="DL60">
            <v>6.4708121951843941E-3</v>
          </cell>
          <cell r="DM60">
            <v>9.482760002210832E-3</v>
          </cell>
          <cell r="DN60">
            <v>-8.4493265936180072E-3</v>
          </cell>
          <cell r="DO60">
            <v>-2.2149414176601521E-2</v>
          </cell>
          <cell r="DP60">
            <v>-4.5302969978365483E-4</v>
          </cell>
          <cell r="DQ60">
            <v>2.8049526960457965E-2</v>
          </cell>
          <cell r="DR60">
            <v>-2.907330721427564E-3</v>
          </cell>
          <cell r="DS60">
            <v>4.3877957434960892E-3</v>
          </cell>
        </row>
        <row r="61">
          <cell r="C61" t="str">
            <v>Milican Solar_T</v>
          </cell>
          <cell r="D61">
            <v>-4.0181544850747757E-2</v>
          </cell>
          <cell r="E61">
            <v>-2.6152002804192314E-2</v>
          </cell>
          <cell r="F61">
            <v>-2.9970239008416694E-2</v>
          </cell>
          <cell r="G61">
            <v>-0.17222493378982112</v>
          </cell>
          <cell r="H61">
            <v>0.10093998899856163</v>
          </cell>
          <cell r="I61">
            <v>2.6928150904823277E-2</v>
          </cell>
          <cell r="J61">
            <v>-0.25898001110823321</v>
          </cell>
          <cell r="K61">
            <v>-9.2398159001313651E-2</v>
          </cell>
          <cell r="L61">
            <v>-5.573193999533034E-2</v>
          </cell>
          <cell r="M61">
            <v>4.0284084998875203E-2</v>
          </cell>
          <cell r="N61">
            <v>2.3158415962370787E-3</v>
          </cell>
          <cell r="O61">
            <v>-1.9701839100462172E-2</v>
          </cell>
          <cell r="P61">
            <v>-4.0181544850747757E-2</v>
          </cell>
          <cell r="Q61">
            <v>-2.6152002804192314E-2</v>
          </cell>
          <cell r="R61">
            <v>-2.9970239008416694E-2</v>
          </cell>
          <cell r="S61">
            <v>-0.17222493378982112</v>
          </cell>
          <cell r="T61">
            <v>0.10093998899856163</v>
          </cell>
          <cell r="U61">
            <v>2.6928150904823277E-2</v>
          </cell>
          <cell r="V61">
            <v>-0.25898001110823321</v>
          </cell>
          <cell r="W61">
            <v>-9.2398159001313651E-2</v>
          </cell>
          <cell r="X61">
            <v>-5.573193999533034E-2</v>
          </cell>
          <cell r="Y61">
            <v>4.0284084998875203E-2</v>
          </cell>
          <cell r="Z61">
            <v>2.3158415962370787E-3</v>
          </cell>
          <cell r="AA61">
            <v>-1.9701839100462172E-2</v>
          </cell>
          <cell r="AB61">
            <v>240.72355841385257</v>
          </cell>
          <cell r="AC61">
            <v>7112.7736726681978</v>
          </cell>
          <cell r="AD61">
            <v>19182.462774916999</v>
          </cell>
          <cell r="AE61">
            <v>21686.929262821825</v>
          </cell>
          <cell r="AF61">
            <v>9071.684814537999</v>
          </cell>
          <cell r="AG61">
            <v>5814.1534782209092</v>
          </cell>
          <cell r="AH61">
            <v>-0.25898001110823321</v>
          </cell>
          <cell r="AI61">
            <v>13.247149885016373</v>
          </cell>
          <cell r="AJ61">
            <v>1822.2618319300027</v>
          </cell>
          <cell r="AK61">
            <v>9912.2607862800032</v>
          </cell>
          <cell r="AL61">
            <v>2948.0035230475974</v>
          </cell>
          <cell r="AM61">
            <v>732.89173030194104</v>
          </cell>
          <cell r="AN61">
            <v>484.27453976515284</v>
          </cell>
          <cell r="AO61">
            <v>2216.1475233422007</v>
          </cell>
          <cell r="AP61">
            <v>20613.514386408995</v>
          </cell>
          <cell r="AQ61">
            <v>25224.393704589416</v>
          </cell>
          <cell r="AR61">
            <v>6232.9738258289963</v>
          </cell>
          <cell r="AS61">
            <v>7406.6532077809097</v>
          </cell>
          <cell r="AT61">
            <v>-0.25898001110823321</v>
          </cell>
          <cell r="AU61">
            <v>274.70259859500112</v>
          </cell>
          <cell r="AV61">
            <v>1009.9987092000125</v>
          </cell>
          <cell r="AW61">
            <v>7107.7609062250012</v>
          </cell>
          <cell r="AX61">
            <v>3661.273603345594</v>
          </cell>
          <cell r="AY61">
            <v>0.56157447887783307</v>
          </cell>
          <cell r="AZ61">
            <v>309.78966300450293</v>
          </cell>
          <cell r="BA61">
            <v>2185.5437058772036</v>
          </cell>
          <cell r="BB61">
            <v>14444.013842719994</v>
          </cell>
          <cell r="BC61">
            <v>27387.715740427622</v>
          </cell>
          <cell r="BD61">
            <v>5463.1951049490053</v>
          </cell>
          <cell r="BE61">
            <v>1949.3649030308895</v>
          </cell>
          <cell r="BF61">
            <v>388.60859453890606</v>
          </cell>
          <cell r="BG61">
            <v>1293.8452769790042</v>
          </cell>
          <cell r="BH61">
            <v>6320.2848184100058</v>
          </cell>
          <cell r="BI61">
            <v>3809.0637258000042</v>
          </cell>
          <cell r="BJ61">
            <v>768.067115349598</v>
          </cell>
          <cell r="BK61">
            <v>770.07060175431786</v>
          </cell>
          <cell r="BL61">
            <v>73.490797163198877</v>
          </cell>
          <cell r="BM61">
            <v>932.15419577019952</v>
          </cell>
          <cell r="BN61">
            <v>14293.853639699993</v>
          </cell>
          <cell r="BO61">
            <v>23405.311603120612</v>
          </cell>
          <cell r="BP61">
            <v>3524.0182899029942</v>
          </cell>
          <cell r="BQ61">
            <v>3490.1789867408966</v>
          </cell>
          <cell r="BR61">
            <v>548.65943470890011</v>
          </cell>
          <cell r="BS61">
            <v>-9.2398159001313651E-2</v>
          </cell>
          <cell r="BT61">
            <v>1367.3417372099946</v>
          </cell>
          <cell r="BU61">
            <v>3776.0809832200011</v>
          </cell>
          <cell r="BV61">
            <v>995.73454713960098</v>
          </cell>
          <cell r="BW61">
            <v>889.9354864348395</v>
          </cell>
          <cell r="BX61">
            <v>1.076036984499074</v>
          </cell>
          <cell r="BY61">
            <v>-2.6092171800146398E-2</v>
          </cell>
          <cell r="BZ61">
            <v>6797.6983648499954</v>
          </cell>
          <cell r="CA61">
            <v>11127.023536961204</v>
          </cell>
          <cell r="CB61">
            <v>78.370457707995342</v>
          </cell>
          <cell r="CC61">
            <v>2.6928150904823277E-2</v>
          </cell>
          <cell r="CD61">
            <v>-0.25898001110823321</v>
          </cell>
          <cell r="CE61">
            <v>-9.2398159001313651E-2</v>
          </cell>
          <cell r="CF61">
            <v>-5.573193999533034E-2</v>
          </cell>
          <cell r="CG61">
            <v>3883.1461708450011</v>
          </cell>
          <cell r="CH61">
            <v>45.869366389596649</v>
          </cell>
          <cell r="CI61">
            <v>0.56157447887783307</v>
          </cell>
          <cell r="CJ61">
            <v>-4.0181544850747757E-2</v>
          </cell>
          <cell r="CK61">
            <v>862.20201704720057</v>
          </cell>
          <cell r="CL61">
            <v>3844.2595534199891</v>
          </cell>
          <cell r="CM61">
            <v>3673.4241436750208</v>
          </cell>
          <cell r="CN61">
            <v>564.66788033698617</v>
          </cell>
          <cell r="CO61">
            <v>2.6928150904823277E-2</v>
          </cell>
          <cell r="CP61">
            <v>-0.25898001110823321</v>
          </cell>
          <cell r="CQ61">
            <v>-9.2398159001313651E-2</v>
          </cell>
          <cell r="CR61">
            <v>-5.573193999533034E-2</v>
          </cell>
          <cell r="CS61">
            <v>13.732920320003426</v>
          </cell>
          <cell r="CT61">
            <v>2.3158415962370787E-3</v>
          </cell>
          <cell r="CU61">
            <v>-1.9701839100462172E-2</v>
          </cell>
          <cell r="CV61">
            <v>-4.0181544850747757E-2</v>
          </cell>
          <cell r="CW61">
            <v>-2.6152002804192314E-2</v>
          </cell>
          <cell r="CX61">
            <v>1814.8433951509935</v>
          </cell>
          <cell r="CY61">
            <v>-0.17222493378982112</v>
          </cell>
          <cell r="CZ61">
            <v>78.370457707995342</v>
          </cell>
          <cell r="DA61">
            <v>2.6928150904823277E-2</v>
          </cell>
          <cell r="DB61">
            <v>-0.25898001110823321</v>
          </cell>
          <cell r="DC61">
            <v>-9.2398159001313651E-2</v>
          </cell>
          <cell r="DD61">
            <v>-5.573193999533034E-2</v>
          </cell>
          <cell r="DE61">
            <v>703.96605937000277</v>
          </cell>
          <cell r="DF61">
            <v>2.3158415962370787E-3</v>
          </cell>
          <cell r="DG61">
            <v>-1.9701839100462172E-2</v>
          </cell>
          <cell r="DH61">
            <v>-4.0181544850747757E-2</v>
          </cell>
          <cell r="DI61">
            <v>-2.6152002804192314E-2</v>
          </cell>
          <cell r="DJ61">
            <v>-2.9970239008416694E-2</v>
          </cell>
          <cell r="DK61">
            <v>-0.17222493378982112</v>
          </cell>
          <cell r="DL61">
            <v>0.10093998899856163</v>
          </cell>
          <cell r="DM61">
            <v>2.6928150904823277E-2</v>
          </cell>
          <cell r="DN61">
            <v>-0.25898001110823321</v>
          </cell>
          <cell r="DO61">
            <v>-9.2398159001313651E-2</v>
          </cell>
          <cell r="DP61">
            <v>-5.573193999533034E-2</v>
          </cell>
          <cell r="DQ61">
            <v>4.0284084998875203E-2</v>
          </cell>
          <cell r="DR61">
            <v>2.3158415962370787E-3</v>
          </cell>
          <cell r="DS61">
            <v>-1.9701839100462172E-2</v>
          </cell>
        </row>
        <row r="62">
          <cell r="C62" t="str">
            <v>Prineville Solar_T</v>
          </cell>
          <cell r="D62">
            <v>-5.8671933501873372E-2</v>
          </cell>
          <cell r="E62">
            <v>-4.2080288037323055E-3</v>
          </cell>
          <cell r="F62">
            <v>-3.4003102988972397E-2</v>
          </cell>
          <cell r="G62">
            <v>-6.0234540986712111E-2</v>
          </cell>
          <cell r="H62">
            <v>-0.18073417498437272</v>
          </cell>
          <cell r="I62">
            <v>6.3517098782795101E-2</v>
          </cell>
          <cell r="J62">
            <v>0.15783837891180161</v>
          </cell>
          <cell r="K62">
            <v>-0.38897533400002443</v>
          </cell>
          <cell r="L62">
            <v>9.6652525001281936E-2</v>
          </cell>
          <cell r="M62">
            <v>-9.9809310384425809E-2</v>
          </cell>
          <cell r="N62">
            <v>-5.9261587106520908E-2</v>
          </cell>
          <cell r="O62">
            <v>-1.6876670201068013E-2</v>
          </cell>
          <cell r="P62">
            <v>-5.8671933501873372E-2</v>
          </cell>
          <cell r="Q62">
            <v>-4.2080288037323055E-3</v>
          </cell>
          <cell r="R62">
            <v>-3.4003102988972397E-2</v>
          </cell>
          <cell r="S62">
            <v>-6.0234540986712111E-2</v>
          </cell>
          <cell r="T62">
            <v>-0.18073417498437272</v>
          </cell>
          <cell r="U62">
            <v>6.3517098782795101E-2</v>
          </cell>
          <cell r="V62">
            <v>0.15783837891180161</v>
          </cell>
          <cell r="W62">
            <v>-0.38897533400002443</v>
          </cell>
          <cell r="X62">
            <v>9.6652525001281936E-2</v>
          </cell>
          <cell r="Y62">
            <v>-9.9809310384425809E-2</v>
          </cell>
          <cell r="Z62">
            <v>-5.9261587106520908E-2</v>
          </cell>
          <cell r="AA62">
            <v>-1.6876670201068013E-2</v>
          </cell>
          <cell r="AB62">
            <v>294.20812136350395</v>
          </cell>
          <cell r="AC62">
            <v>7872.1076220442064</v>
          </cell>
          <cell r="AD62">
            <v>22404.790868771015</v>
          </cell>
          <cell r="AE62">
            <v>25029.413779691804</v>
          </cell>
          <cell r="AF62">
            <v>9812.225639315011</v>
          </cell>
          <cell r="AG62">
            <v>6790.7784840087788</v>
          </cell>
          <cell r="AH62">
            <v>0.15783837891180161</v>
          </cell>
          <cell r="AI62">
            <v>15.914914881002447</v>
          </cell>
          <cell r="AJ62">
            <v>2112.676802195007</v>
          </cell>
          <cell r="AK62">
            <v>11547.723865099615</v>
          </cell>
          <cell r="AL62">
            <v>3362.2433829328988</v>
          </cell>
          <cell r="AM62">
            <v>810.77156683390058</v>
          </cell>
          <cell r="AN62">
            <v>591.88156704649589</v>
          </cell>
          <cell r="AO62">
            <v>2558.3510767832036</v>
          </cell>
          <cell r="AP62">
            <v>24325.446791541017</v>
          </cell>
          <cell r="AQ62">
            <v>29536.14443955661</v>
          </cell>
          <cell r="AR62">
            <v>7191.0715892350181</v>
          </cell>
          <cell r="AS62">
            <v>9017.3600978757768</v>
          </cell>
          <cell r="AT62">
            <v>0.15783837891180161</v>
          </cell>
          <cell r="AU62">
            <v>335.47157300098587</v>
          </cell>
          <cell r="AV62">
            <v>708.41218372499418</v>
          </cell>
          <cell r="AW62">
            <v>8687.1141231696001</v>
          </cell>
          <cell r="AX62">
            <v>4384.8318979158939</v>
          </cell>
          <cell r="AY62">
            <v>0.69357215439565179</v>
          </cell>
          <cell r="AZ62">
            <v>378.62224777499819</v>
          </cell>
          <cell r="BA62">
            <v>2615.383875115202</v>
          </cell>
          <cell r="BB62">
            <v>17417.965241490001</v>
          </cell>
          <cell r="BC62">
            <v>31775.901669110404</v>
          </cell>
          <cell r="BD62">
            <v>6326.1053499450027</v>
          </cell>
          <cell r="BE62">
            <v>2041.2764607087609</v>
          </cell>
          <cell r="BF62">
            <v>0.15783837891180161</v>
          </cell>
          <cell r="BG62">
            <v>1581.0904314159632</v>
          </cell>
          <cell r="BH62">
            <v>7422.473493824994</v>
          </cell>
          <cell r="BI62">
            <v>4539.7681765796169</v>
          </cell>
          <cell r="BJ62">
            <v>878.06612509789989</v>
          </cell>
          <cell r="BK62">
            <v>670.66272879819894</v>
          </cell>
          <cell r="BL62">
            <v>89.812522871998894</v>
          </cell>
          <cell r="BM62">
            <v>880.35058228319986</v>
          </cell>
          <cell r="BN62">
            <v>17083.420704006014</v>
          </cell>
          <cell r="BO62">
            <v>27971.550984195008</v>
          </cell>
          <cell r="BP62">
            <v>2929.5795821970014</v>
          </cell>
          <cell r="BQ62">
            <v>3696.7221741677963</v>
          </cell>
          <cell r="BR62">
            <v>1303.8353319919102</v>
          </cell>
          <cell r="BS62">
            <v>-0.38897533400002443</v>
          </cell>
          <cell r="BT62">
            <v>1671.3603037249975</v>
          </cell>
          <cell r="BU62">
            <v>4267.6133665496045</v>
          </cell>
          <cell r="BV62">
            <v>1216.9468341078998</v>
          </cell>
          <cell r="BW62">
            <v>1087.706121293596</v>
          </cell>
          <cell r="BX62">
            <v>1.3055951649939748</v>
          </cell>
          <cell r="BY62">
            <v>-9.6577418054585029E-3</v>
          </cell>
          <cell r="BZ62">
            <v>7947.7762118500168</v>
          </cell>
          <cell r="CA62">
            <v>12751.634091429018</v>
          </cell>
          <cell r="CB62">
            <v>95.482007865010559</v>
          </cell>
          <cell r="CC62">
            <v>6.3517098782795101E-2</v>
          </cell>
          <cell r="CD62">
            <v>0.15783837891180161</v>
          </cell>
          <cell r="CE62">
            <v>-0.38897533400002443</v>
          </cell>
          <cell r="CF62">
            <v>9.6652525001281936E-2</v>
          </cell>
          <cell r="CG62">
            <v>4745.9183948896043</v>
          </cell>
          <cell r="CH62">
            <v>56.000469547896436</v>
          </cell>
          <cell r="CI62">
            <v>0.69357215439565179</v>
          </cell>
          <cell r="CJ62">
            <v>-5.8671933501873372E-2</v>
          </cell>
          <cell r="CK62">
            <v>594.76006688120026</v>
          </cell>
          <cell r="CL62">
            <v>3805.2464901780181</v>
          </cell>
          <cell r="CM62">
            <v>4326.8158286554153</v>
          </cell>
          <cell r="CN62">
            <v>689.84555510501184</v>
          </cell>
          <cell r="CO62">
            <v>6.3517098782795101E-2</v>
          </cell>
          <cell r="CP62">
            <v>0.15783837891180161</v>
          </cell>
          <cell r="CQ62">
            <v>-0.38897533400002443</v>
          </cell>
          <cell r="CR62">
            <v>9.6652525001281936E-2</v>
          </cell>
          <cell r="CS62">
            <v>16.635634269601603</v>
          </cell>
          <cell r="CT62">
            <v>-5.9261587106520908E-2</v>
          </cell>
          <cell r="CU62">
            <v>-1.6876670201068013E-2</v>
          </cell>
          <cell r="CV62">
            <v>-5.8671933501873372E-2</v>
          </cell>
          <cell r="CW62">
            <v>-4.2080288037323055E-3</v>
          </cell>
          <cell r="CX62">
            <v>1918.8534527909969</v>
          </cell>
          <cell r="CY62">
            <v>-6.0234540986712111E-2</v>
          </cell>
          <cell r="CZ62">
            <v>95.482007865010559</v>
          </cell>
          <cell r="DA62">
            <v>6.3517098782795101E-2</v>
          </cell>
          <cell r="DB62">
            <v>0.15783837891180161</v>
          </cell>
          <cell r="DC62">
            <v>-0.38897533400002443</v>
          </cell>
          <cell r="DD62">
            <v>9.6652525001281936E-2</v>
          </cell>
          <cell r="DE62">
            <v>470.06684091959875</v>
          </cell>
          <cell r="DF62">
            <v>-5.9261587106520908E-2</v>
          </cell>
          <cell r="DG62">
            <v>-1.6876670201068013E-2</v>
          </cell>
          <cell r="DH62">
            <v>-5.8671933501873372E-2</v>
          </cell>
          <cell r="DI62">
            <v>-4.2080288037323055E-3</v>
          </cell>
          <cell r="DJ62">
            <v>-3.4003102988972397E-2</v>
          </cell>
          <cell r="DK62">
            <v>-6.0234540986712111E-2</v>
          </cell>
          <cell r="DL62">
            <v>-0.18073417498437272</v>
          </cell>
          <cell r="DM62">
            <v>6.3517098782795101E-2</v>
          </cell>
          <cell r="DN62">
            <v>0.15783837891180161</v>
          </cell>
          <cell r="DO62">
            <v>-0.38897533400002443</v>
          </cell>
          <cell r="DP62">
            <v>9.6652525001281936E-2</v>
          </cell>
          <cell r="DQ62">
            <v>-9.9809310384425809E-2</v>
          </cell>
          <cell r="DR62">
            <v>-5.9261587106520908E-2</v>
          </cell>
          <cell r="DS62">
            <v>-1.6876670201068013E-2</v>
          </cell>
        </row>
        <row r="64">
          <cell r="C64" t="str">
            <v>Inputs to non-zero GRID dispatch adjustment :</v>
          </cell>
        </row>
        <row r="65">
          <cell r="D65" t="str">
            <v>Min:</v>
          </cell>
          <cell r="E65">
            <v>-99.99</v>
          </cell>
          <cell r="F65" t="str">
            <v>Max:</v>
          </cell>
          <cell r="G65">
            <v>0.01</v>
          </cell>
        </row>
        <row r="66">
          <cell r="C66" t="str">
            <v>Curtailment Cost ($/MWh)</v>
          </cell>
        </row>
        <row r="67">
          <cell r="C67" t="str">
            <v>Pryor Mountain Wind_T</v>
          </cell>
          <cell r="D67">
            <v>-35.47999999999999</v>
          </cell>
          <cell r="E67">
            <v>-35.47999999999999</v>
          </cell>
          <cell r="F67">
            <v>-35.47999999999999</v>
          </cell>
          <cell r="G67">
            <v>-35.47999999999999</v>
          </cell>
          <cell r="H67">
            <v>-35.47999999999999</v>
          </cell>
          <cell r="I67">
            <v>-35.47999999999999</v>
          </cell>
          <cell r="J67">
            <v>-35.47999999999999</v>
          </cell>
          <cell r="K67">
            <v>-35.47999999999999</v>
          </cell>
          <cell r="L67">
            <v>-35.47999999999999</v>
          </cell>
          <cell r="M67">
            <v>-35.47999999999999</v>
          </cell>
          <cell r="N67">
            <v>-35.47999999999999</v>
          </cell>
          <cell r="O67">
            <v>-35.47999999999999</v>
          </cell>
          <cell r="P67">
            <v>-36.799999999999997</v>
          </cell>
          <cell r="Q67">
            <v>-36.799999999999997</v>
          </cell>
          <cell r="R67">
            <v>-36.799999999999997</v>
          </cell>
          <cell r="S67">
            <v>-36.799999999999997</v>
          </cell>
          <cell r="T67">
            <v>-36.799999999999997</v>
          </cell>
          <cell r="U67">
            <v>-36.799999999999997</v>
          </cell>
          <cell r="V67">
            <v>-36.799999999999997</v>
          </cell>
          <cell r="W67">
            <v>-36.799999999999997</v>
          </cell>
          <cell r="X67">
            <v>-36.799999999999997</v>
          </cell>
          <cell r="Y67">
            <v>-36.799999999999997</v>
          </cell>
          <cell r="Z67">
            <v>-36.799999999999997</v>
          </cell>
          <cell r="AA67">
            <v>-36.799999999999997</v>
          </cell>
          <cell r="AB67">
            <v>-36.799999999999997</v>
          </cell>
          <cell r="AC67">
            <v>-36.799999999999997</v>
          </cell>
          <cell r="AD67">
            <v>-36.799999999999997</v>
          </cell>
          <cell r="AE67">
            <v>-36.799999999999997</v>
          </cell>
          <cell r="AF67">
            <v>-36.799999999999997</v>
          </cell>
          <cell r="AG67">
            <v>-36.799999999999997</v>
          </cell>
          <cell r="AH67">
            <v>-36.799999999999997</v>
          </cell>
          <cell r="AI67">
            <v>-36.799999999999997</v>
          </cell>
          <cell r="AJ67">
            <v>-36.799999999999997</v>
          </cell>
          <cell r="AK67">
            <v>-36.799999999999997</v>
          </cell>
          <cell r="AL67">
            <v>-36.799999999999997</v>
          </cell>
          <cell r="AM67">
            <v>-36.799999999999997</v>
          </cell>
          <cell r="AN67">
            <v>-38.129999999999995</v>
          </cell>
          <cell r="AO67">
            <v>-38.129999999999995</v>
          </cell>
          <cell r="AP67">
            <v>-38.129999999999995</v>
          </cell>
          <cell r="AQ67">
            <v>-38.129999999999995</v>
          </cell>
          <cell r="AR67">
            <v>-38.129999999999995</v>
          </cell>
          <cell r="AS67">
            <v>-38.129999999999995</v>
          </cell>
          <cell r="AT67">
            <v>-38.129999999999995</v>
          </cell>
          <cell r="AU67">
            <v>-38.129999999999995</v>
          </cell>
          <cell r="AV67">
            <v>-38.129999999999995</v>
          </cell>
          <cell r="AW67">
            <v>-38.129999999999995</v>
          </cell>
          <cell r="AX67">
            <v>-38.129999999999995</v>
          </cell>
          <cell r="AY67">
            <v>-38.129999999999995</v>
          </cell>
          <cell r="AZ67">
            <v>-38.129999999999995</v>
          </cell>
          <cell r="BA67">
            <v>-38.129999999999995</v>
          </cell>
          <cell r="BB67">
            <v>-38.129999999999995</v>
          </cell>
          <cell r="BC67">
            <v>-38.129999999999995</v>
          </cell>
          <cell r="BD67">
            <v>-38.129999999999995</v>
          </cell>
          <cell r="BE67">
            <v>-38.129999999999995</v>
          </cell>
          <cell r="BF67">
            <v>-38.129999999999995</v>
          </cell>
          <cell r="BG67">
            <v>-38.129999999999995</v>
          </cell>
          <cell r="BH67">
            <v>-38.129999999999995</v>
          </cell>
          <cell r="BI67">
            <v>-38.129999999999995</v>
          </cell>
          <cell r="BJ67">
            <v>-38.129999999999995</v>
          </cell>
          <cell r="BK67">
            <v>-38.129999999999995</v>
          </cell>
          <cell r="BL67">
            <v>-39.449999999999989</v>
          </cell>
          <cell r="BM67">
            <v>-39.449999999999989</v>
          </cell>
          <cell r="BN67">
            <v>-39.449999999999989</v>
          </cell>
          <cell r="BO67">
            <v>-39.449999999999989</v>
          </cell>
          <cell r="BP67">
            <v>-39.449999999999989</v>
          </cell>
          <cell r="BQ67">
            <v>-39.449999999999989</v>
          </cell>
          <cell r="BR67">
            <v>-39.449999999999989</v>
          </cell>
          <cell r="BS67">
            <v>-39.449999999999989</v>
          </cell>
          <cell r="BT67">
            <v>-39.449999999999989</v>
          </cell>
          <cell r="BU67">
            <v>-39.449999999999989</v>
          </cell>
          <cell r="BV67">
            <v>-39.449999999999989</v>
          </cell>
          <cell r="BW67">
            <v>-39.449999999999989</v>
          </cell>
          <cell r="BX67">
            <v>-39.449999999999989</v>
          </cell>
          <cell r="BY67">
            <v>-39.449999999999989</v>
          </cell>
          <cell r="BZ67">
            <v>-39.449999999999989</v>
          </cell>
          <cell r="CA67">
            <v>-39.449999999999989</v>
          </cell>
          <cell r="CB67">
            <v>-39.449999999999989</v>
          </cell>
          <cell r="CC67">
            <v>-39.449999999999989</v>
          </cell>
          <cell r="CD67">
            <v>-39.449999999999989</v>
          </cell>
          <cell r="CE67">
            <v>-39.449999999999989</v>
          </cell>
          <cell r="CF67">
            <v>-39.449999999999989</v>
          </cell>
          <cell r="CG67">
            <v>-39.449999999999989</v>
          </cell>
          <cell r="CH67">
            <v>-39.449999999999989</v>
          </cell>
          <cell r="CI67">
            <v>-39.449999999999989</v>
          </cell>
          <cell r="CJ67">
            <v>-40.779999999999994</v>
          </cell>
          <cell r="CK67">
            <v>-40.779999999999994</v>
          </cell>
          <cell r="CL67">
            <v>-40.779999999999994</v>
          </cell>
          <cell r="CM67">
            <v>-40.779999999999994</v>
          </cell>
          <cell r="CN67">
            <v>-40.779999999999994</v>
          </cell>
          <cell r="CO67">
            <v>-40.779999999999994</v>
          </cell>
          <cell r="CP67">
            <v>-40.779999999999994</v>
          </cell>
          <cell r="CQ67">
            <v>-40.779999999999994</v>
          </cell>
          <cell r="CR67">
            <v>-40.779999999999994</v>
          </cell>
          <cell r="CS67">
            <v>-40.779999999999994</v>
          </cell>
          <cell r="CT67">
            <v>-40.779999999999994</v>
          </cell>
          <cell r="CU67">
            <v>-40.779999999999994</v>
          </cell>
          <cell r="CV67">
            <v>-42.11</v>
          </cell>
          <cell r="CW67">
            <v>-42.11</v>
          </cell>
          <cell r="CX67">
            <v>-42.11</v>
          </cell>
          <cell r="CY67">
            <v>-42.11</v>
          </cell>
          <cell r="CZ67">
            <v>-42.11</v>
          </cell>
          <cell r="DA67">
            <v>-42.11</v>
          </cell>
          <cell r="DB67">
            <v>-42.11</v>
          </cell>
          <cell r="DC67">
            <v>-42.11</v>
          </cell>
          <cell r="DD67">
            <v>-42.11</v>
          </cell>
          <cell r="DE67">
            <v>-42.11</v>
          </cell>
          <cell r="DF67">
            <v>-42.11</v>
          </cell>
          <cell r="DG67">
            <v>-2.25</v>
          </cell>
          <cell r="DH67">
            <v>-2.25</v>
          </cell>
          <cell r="DI67">
            <v>-2.25</v>
          </cell>
          <cell r="DJ67">
            <v>-2.25</v>
          </cell>
          <cell r="DK67">
            <v>-2.25</v>
          </cell>
          <cell r="DL67">
            <v>-2.25</v>
          </cell>
          <cell r="DM67">
            <v>-2.25</v>
          </cell>
          <cell r="DN67">
            <v>-2.25</v>
          </cell>
          <cell r="DO67">
            <v>-2.25</v>
          </cell>
          <cell r="DP67">
            <v>-2.25</v>
          </cell>
          <cell r="DQ67">
            <v>-2.25</v>
          </cell>
          <cell r="DR67">
            <v>-2.25</v>
          </cell>
          <cell r="DS67">
            <v>-2.25</v>
          </cell>
        </row>
        <row r="68">
          <cell r="C68" t="str">
            <v>Ekola Flats Wind_T</v>
          </cell>
          <cell r="D68">
            <v>-33.480000000000004</v>
          </cell>
          <cell r="E68">
            <v>-33.480000000000004</v>
          </cell>
          <cell r="F68">
            <v>-33.480000000000004</v>
          </cell>
          <cell r="G68">
            <v>-33.480000000000004</v>
          </cell>
          <cell r="H68">
            <v>-33.480000000000004</v>
          </cell>
          <cell r="I68">
            <v>-33.480000000000004</v>
          </cell>
          <cell r="J68">
            <v>-33.480000000000004</v>
          </cell>
          <cell r="K68">
            <v>-33.480000000000004</v>
          </cell>
          <cell r="L68">
            <v>-33.480000000000004</v>
          </cell>
          <cell r="M68">
            <v>-33.480000000000004</v>
          </cell>
          <cell r="N68">
            <v>-33.480000000000004</v>
          </cell>
          <cell r="O68">
            <v>-33.480000000000004</v>
          </cell>
          <cell r="P68">
            <v>-34.799999999999997</v>
          </cell>
          <cell r="Q68">
            <v>-34.799999999999997</v>
          </cell>
          <cell r="R68">
            <v>-34.799999999999997</v>
          </cell>
          <cell r="S68">
            <v>-34.799999999999997</v>
          </cell>
          <cell r="T68">
            <v>-34.799999999999997</v>
          </cell>
          <cell r="U68">
            <v>-34.799999999999997</v>
          </cell>
          <cell r="V68">
            <v>-34.799999999999997</v>
          </cell>
          <cell r="W68">
            <v>-34.799999999999997</v>
          </cell>
          <cell r="X68">
            <v>-34.799999999999997</v>
          </cell>
          <cell r="Y68">
            <v>-34.799999999999997</v>
          </cell>
          <cell r="Z68">
            <v>-34.799999999999997</v>
          </cell>
          <cell r="AA68">
            <v>-34.799999999999997</v>
          </cell>
          <cell r="AB68">
            <v>-34.799999999999997</v>
          </cell>
          <cell r="AC68">
            <v>-34.799999999999997</v>
          </cell>
          <cell r="AD68">
            <v>-34.799999999999997</v>
          </cell>
          <cell r="AE68">
            <v>-34.799999999999997</v>
          </cell>
          <cell r="AF68">
            <v>-34.799999999999997</v>
          </cell>
          <cell r="AG68">
            <v>-34.799999999999997</v>
          </cell>
          <cell r="AH68">
            <v>-34.799999999999997</v>
          </cell>
          <cell r="AI68">
            <v>-34.799999999999997</v>
          </cell>
          <cell r="AJ68">
            <v>-34.799999999999997</v>
          </cell>
          <cell r="AK68">
            <v>-34.799999999999997</v>
          </cell>
          <cell r="AL68">
            <v>-34.799999999999997</v>
          </cell>
          <cell r="AM68">
            <v>-34.799999999999997</v>
          </cell>
          <cell r="AN68">
            <v>-36.129999999999995</v>
          </cell>
          <cell r="AO68">
            <v>-36.129999999999995</v>
          </cell>
          <cell r="AP68">
            <v>-36.129999999999995</v>
          </cell>
          <cell r="AQ68">
            <v>-36.129999999999995</v>
          </cell>
          <cell r="AR68">
            <v>-36.129999999999995</v>
          </cell>
          <cell r="AS68">
            <v>-36.129999999999995</v>
          </cell>
          <cell r="AT68">
            <v>-36.129999999999995</v>
          </cell>
          <cell r="AU68">
            <v>-36.129999999999995</v>
          </cell>
          <cell r="AV68">
            <v>-36.129999999999995</v>
          </cell>
          <cell r="AW68">
            <v>-36.129999999999995</v>
          </cell>
          <cell r="AX68">
            <v>-36.129999999999995</v>
          </cell>
          <cell r="AY68">
            <v>-36.129999999999995</v>
          </cell>
          <cell r="AZ68">
            <v>-36.129999999999995</v>
          </cell>
          <cell r="BA68">
            <v>-36.129999999999995</v>
          </cell>
          <cell r="BB68">
            <v>-36.129999999999995</v>
          </cell>
          <cell r="BC68">
            <v>-36.129999999999995</v>
          </cell>
          <cell r="BD68">
            <v>-36.129999999999995</v>
          </cell>
          <cell r="BE68">
            <v>-36.129999999999995</v>
          </cell>
          <cell r="BF68">
            <v>-36.129999999999995</v>
          </cell>
          <cell r="BG68">
            <v>-36.129999999999995</v>
          </cell>
          <cell r="BH68">
            <v>-36.129999999999995</v>
          </cell>
          <cell r="BI68">
            <v>-36.129999999999995</v>
          </cell>
          <cell r="BJ68">
            <v>-36.129999999999995</v>
          </cell>
          <cell r="BK68">
            <v>-36.129999999999995</v>
          </cell>
          <cell r="BL68">
            <v>-37.449999999999996</v>
          </cell>
          <cell r="BM68">
            <v>-37.449999999999996</v>
          </cell>
          <cell r="BN68">
            <v>-37.449999999999996</v>
          </cell>
          <cell r="BO68">
            <v>-37.449999999999996</v>
          </cell>
          <cell r="BP68">
            <v>-37.449999999999996</v>
          </cell>
          <cell r="BQ68">
            <v>-37.449999999999996</v>
          </cell>
          <cell r="BR68">
            <v>-37.449999999999996</v>
          </cell>
          <cell r="BS68">
            <v>-37.449999999999996</v>
          </cell>
          <cell r="BT68">
            <v>-37.449999999999996</v>
          </cell>
          <cell r="BU68">
            <v>-37.449999999999996</v>
          </cell>
          <cell r="BV68">
            <v>-37.449999999999996</v>
          </cell>
          <cell r="BW68">
            <v>-37.449999999999996</v>
          </cell>
          <cell r="BX68">
            <v>-37.449999999999996</v>
          </cell>
          <cell r="BY68">
            <v>-37.449999999999996</v>
          </cell>
          <cell r="BZ68">
            <v>-37.449999999999996</v>
          </cell>
          <cell r="CA68">
            <v>-37.449999999999996</v>
          </cell>
          <cell r="CB68">
            <v>-37.449999999999996</v>
          </cell>
          <cell r="CC68">
            <v>-37.449999999999996</v>
          </cell>
          <cell r="CD68">
            <v>-37.449999999999996</v>
          </cell>
          <cell r="CE68">
            <v>-37.449999999999996</v>
          </cell>
          <cell r="CF68">
            <v>-37.449999999999996</v>
          </cell>
          <cell r="CG68">
            <v>-37.449999999999996</v>
          </cell>
          <cell r="CH68">
            <v>-37.449999999999996</v>
          </cell>
          <cell r="CI68">
            <v>-37.449999999999996</v>
          </cell>
          <cell r="CJ68">
            <v>-38.78</v>
          </cell>
          <cell r="CK68">
            <v>-38.78</v>
          </cell>
          <cell r="CL68">
            <v>-38.78</v>
          </cell>
          <cell r="CM68">
            <v>-38.78</v>
          </cell>
          <cell r="CN68">
            <v>-38.78</v>
          </cell>
          <cell r="CO68">
            <v>-38.78</v>
          </cell>
          <cell r="CP68">
            <v>-38.78</v>
          </cell>
          <cell r="CQ68">
            <v>-38.78</v>
          </cell>
          <cell r="CR68">
            <v>-38.78</v>
          </cell>
          <cell r="CS68">
            <v>-38.78</v>
          </cell>
          <cell r="CT68">
            <v>-38.78</v>
          </cell>
          <cell r="CU68">
            <v>-38.78</v>
          </cell>
          <cell r="CV68">
            <v>-40.109999999999992</v>
          </cell>
          <cell r="CW68">
            <v>-40.109999999999992</v>
          </cell>
          <cell r="CX68">
            <v>-40.109999999999992</v>
          </cell>
          <cell r="CY68">
            <v>-40.109999999999992</v>
          </cell>
          <cell r="CZ68">
            <v>-40.109999999999992</v>
          </cell>
          <cell r="DA68">
            <v>-40.109999999999992</v>
          </cell>
          <cell r="DB68">
            <v>-40.109999999999992</v>
          </cell>
          <cell r="DC68">
            <v>-40.109999999999992</v>
          </cell>
          <cell r="DD68">
            <v>-40.109999999999992</v>
          </cell>
          <cell r="DE68">
            <v>-40.109999999999992</v>
          </cell>
          <cell r="DF68">
            <v>1</v>
          </cell>
          <cell r="DG68">
            <v>1</v>
          </cell>
          <cell r="DH68">
            <v>1</v>
          </cell>
          <cell r="DI68">
            <v>1</v>
          </cell>
          <cell r="DJ68">
            <v>1</v>
          </cell>
          <cell r="DK68">
            <v>1</v>
          </cell>
          <cell r="DL68">
            <v>1</v>
          </cell>
          <cell r="DM68">
            <v>1</v>
          </cell>
          <cell r="DN68">
            <v>1</v>
          </cell>
          <cell r="DO68">
            <v>1</v>
          </cell>
          <cell r="DP68">
            <v>1</v>
          </cell>
          <cell r="DQ68">
            <v>1</v>
          </cell>
          <cell r="DR68">
            <v>1</v>
          </cell>
          <cell r="DS68">
            <v>1</v>
          </cell>
        </row>
        <row r="69">
          <cell r="C69" t="str">
            <v>TB Flats Wind_T</v>
          </cell>
          <cell r="D69">
            <v>-33.480000000000004</v>
          </cell>
          <cell r="E69">
            <v>-33.480000000000004</v>
          </cell>
          <cell r="F69">
            <v>-33.480000000000004</v>
          </cell>
          <cell r="G69">
            <v>-33.480000000000004</v>
          </cell>
          <cell r="H69">
            <v>-33.480000000000004</v>
          </cell>
          <cell r="I69">
            <v>-33.480000000000004</v>
          </cell>
          <cell r="J69">
            <v>-33.480000000000004</v>
          </cell>
          <cell r="K69">
            <v>-33.480000000000004</v>
          </cell>
          <cell r="L69">
            <v>-33.480000000000004</v>
          </cell>
          <cell r="M69">
            <v>-33.480000000000004</v>
          </cell>
          <cell r="N69">
            <v>-33.480000000000004</v>
          </cell>
          <cell r="O69">
            <v>-33.480000000000004</v>
          </cell>
          <cell r="P69">
            <v>-34.799999999999997</v>
          </cell>
          <cell r="Q69">
            <v>-34.799999999999997</v>
          </cell>
          <cell r="R69">
            <v>-34.799999999999997</v>
          </cell>
          <cell r="S69">
            <v>-34.799999999999997</v>
          </cell>
          <cell r="T69">
            <v>-34.799999999999997</v>
          </cell>
          <cell r="U69">
            <v>-34.799999999999997</v>
          </cell>
          <cell r="V69">
            <v>-34.799999999999997</v>
          </cell>
          <cell r="W69">
            <v>-34.799999999999997</v>
          </cell>
          <cell r="X69">
            <v>-34.799999999999997</v>
          </cell>
          <cell r="Y69">
            <v>-34.799999999999997</v>
          </cell>
          <cell r="Z69">
            <v>-34.799999999999997</v>
          </cell>
          <cell r="AA69">
            <v>-34.799999999999997</v>
          </cell>
          <cell r="AB69">
            <v>-34.799999999999997</v>
          </cell>
          <cell r="AC69">
            <v>-34.799999999999997</v>
          </cell>
          <cell r="AD69">
            <v>-34.799999999999997</v>
          </cell>
          <cell r="AE69">
            <v>-34.799999999999997</v>
          </cell>
          <cell r="AF69">
            <v>-34.799999999999997</v>
          </cell>
          <cell r="AG69">
            <v>-34.799999999999997</v>
          </cell>
          <cell r="AH69">
            <v>-34.799999999999997</v>
          </cell>
          <cell r="AI69">
            <v>-34.799999999999997</v>
          </cell>
          <cell r="AJ69">
            <v>-34.799999999999997</v>
          </cell>
          <cell r="AK69">
            <v>-34.799999999999997</v>
          </cell>
          <cell r="AL69">
            <v>-34.799999999999997</v>
          </cell>
          <cell r="AM69">
            <v>-34.799999999999997</v>
          </cell>
          <cell r="AN69">
            <v>-36.129999999999995</v>
          </cell>
          <cell r="AO69">
            <v>-36.129999999999995</v>
          </cell>
          <cell r="AP69">
            <v>-36.129999999999995</v>
          </cell>
          <cell r="AQ69">
            <v>-36.129999999999995</v>
          </cell>
          <cell r="AR69">
            <v>-36.129999999999995</v>
          </cell>
          <cell r="AS69">
            <v>-36.129999999999995</v>
          </cell>
          <cell r="AT69">
            <v>-36.129999999999995</v>
          </cell>
          <cell r="AU69">
            <v>-36.129999999999995</v>
          </cell>
          <cell r="AV69">
            <v>-36.129999999999995</v>
          </cell>
          <cell r="AW69">
            <v>-36.129999999999995</v>
          </cell>
          <cell r="AX69">
            <v>-36.129999999999995</v>
          </cell>
          <cell r="AY69">
            <v>-36.129999999999995</v>
          </cell>
          <cell r="AZ69">
            <v>-36.129999999999995</v>
          </cell>
          <cell r="BA69">
            <v>-36.129999999999995</v>
          </cell>
          <cell r="BB69">
            <v>-36.129999999999995</v>
          </cell>
          <cell r="BC69">
            <v>-36.129999999999995</v>
          </cell>
          <cell r="BD69">
            <v>-36.129999999999995</v>
          </cell>
          <cell r="BE69">
            <v>-36.129999999999995</v>
          </cell>
          <cell r="BF69">
            <v>-36.129999999999995</v>
          </cell>
          <cell r="BG69">
            <v>-36.129999999999995</v>
          </cell>
          <cell r="BH69">
            <v>-36.129999999999995</v>
          </cell>
          <cell r="BI69">
            <v>-36.129999999999995</v>
          </cell>
          <cell r="BJ69">
            <v>-36.129999999999995</v>
          </cell>
          <cell r="BK69">
            <v>-36.129999999999995</v>
          </cell>
          <cell r="BL69">
            <v>-37.449999999999996</v>
          </cell>
          <cell r="BM69">
            <v>-37.449999999999996</v>
          </cell>
          <cell r="BN69">
            <v>-37.449999999999996</v>
          </cell>
          <cell r="BO69">
            <v>-37.449999999999996</v>
          </cell>
          <cell r="BP69">
            <v>-37.449999999999996</v>
          </cell>
          <cell r="BQ69">
            <v>-37.449999999999996</v>
          </cell>
          <cell r="BR69">
            <v>-37.449999999999996</v>
          </cell>
          <cell r="BS69">
            <v>-37.449999999999996</v>
          </cell>
          <cell r="BT69">
            <v>-37.449999999999996</v>
          </cell>
          <cell r="BU69">
            <v>-37.449999999999996</v>
          </cell>
          <cell r="BV69">
            <v>-37.449999999999996</v>
          </cell>
          <cell r="BW69">
            <v>-37.449999999999996</v>
          </cell>
          <cell r="BX69">
            <v>-37.449999999999996</v>
          </cell>
          <cell r="BY69">
            <v>-37.449999999999996</v>
          </cell>
          <cell r="BZ69">
            <v>-37.449999999999996</v>
          </cell>
          <cell r="CA69">
            <v>-37.449999999999996</v>
          </cell>
          <cell r="CB69">
            <v>-37.449999999999996</v>
          </cell>
          <cell r="CC69">
            <v>-37.449999999999996</v>
          </cell>
          <cell r="CD69">
            <v>-37.449999999999996</v>
          </cell>
          <cell r="CE69">
            <v>-37.449999999999996</v>
          </cell>
          <cell r="CF69">
            <v>-37.449999999999996</v>
          </cell>
          <cell r="CG69">
            <v>-37.449999999999996</v>
          </cell>
          <cell r="CH69">
            <v>-37.449999999999996</v>
          </cell>
          <cell r="CI69">
            <v>-37.449999999999996</v>
          </cell>
          <cell r="CJ69">
            <v>-38.78</v>
          </cell>
          <cell r="CK69">
            <v>-38.78</v>
          </cell>
          <cell r="CL69">
            <v>-38.78</v>
          </cell>
          <cell r="CM69">
            <v>-38.78</v>
          </cell>
          <cell r="CN69">
            <v>-38.78</v>
          </cell>
          <cell r="CO69">
            <v>-38.78</v>
          </cell>
          <cell r="CP69">
            <v>-38.78</v>
          </cell>
          <cell r="CQ69">
            <v>-38.78</v>
          </cell>
          <cell r="CR69">
            <v>-38.78</v>
          </cell>
          <cell r="CS69">
            <v>-38.78</v>
          </cell>
          <cell r="CT69">
            <v>-38.78</v>
          </cell>
          <cell r="CU69">
            <v>-38.78</v>
          </cell>
          <cell r="CV69">
            <v>-40.109999999999992</v>
          </cell>
          <cell r="CW69">
            <v>-40.109999999999992</v>
          </cell>
          <cell r="CX69">
            <v>-40.109999999999992</v>
          </cell>
          <cell r="CY69">
            <v>-40.109999999999992</v>
          </cell>
          <cell r="CZ69">
            <v>-40.109999999999992</v>
          </cell>
          <cell r="DA69">
            <v>-40.109999999999992</v>
          </cell>
          <cell r="DB69">
            <v>-40.109999999999992</v>
          </cell>
          <cell r="DC69">
            <v>-40.109999999999992</v>
          </cell>
          <cell r="DD69">
            <v>-40.109999999999992</v>
          </cell>
          <cell r="DE69">
            <v>-40.109999999999992</v>
          </cell>
          <cell r="DF69">
            <v>1</v>
          </cell>
          <cell r="DG69">
            <v>1</v>
          </cell>
          <cell r="DH69">
            <v>1</v>
          </cell>
          <cell r="DI69">
            <v>1</v>
          </cell>
          <cell r="DJ69">
            <v>1</v>
          </cell>
          <cell r="DK69">
            <v>1</v>
          </cell>
          <cell r="DL69">
            <v>1</v>
          </cell>
          <cell r="DM69">
            <v>1</v>
          </cell>
          <cell r="DN69">
            <v>1</v>
          </cell>
          <cell r="DO69">
            <v>1</v>
          </cell>
          <cell r="DP69">
            <v>1</v>
          </cell>
          <cell r="DQ69">
            <v>1</v>
          </cell>
          <cell r="DR69">
            <v>1</v>
          </cell>
          <cell r="DS69">
            <v>1</v>
          </cell>
        </row>
        <row r="70">
          <cell r="C70" t="str">
            <v>TB Flats Wind II_T</v>
          </cell>
          <cell r="D70">
            <v>-33.480000000000004</v>
          </cell>
          <cell r="E70">
            <v>-33.480000000000004</v>
          </cell>
          <cell r="F70">
            <v>-33.480000000000004</v>
          </cell>
          <cell r="G70">
            <v>-33.480000000000004</v>
          </cell>
          <cell r="H70">
            <v>-33.480000000000004</v>
          </cell>
          <cell r="I70">
            <v>-33.480000000000004</v>
          </cell>
          <cell r="J70">
            <v>-33.480000000000004</v>
          </cell>
          <cell r="K70">
            <v>-33.480000000000004</v>
          </cell>
          <cell r="L70">
            <v>-33.480000000000004</v>
          </cell>
          <cell r="M70">
            <v>-33.480000000000004</v>
          </cell>
          <cell r="N70">
            <v>-33.480000000000004</v>
          </cell>
          <cell r="O70">
            <v>-33.480000000000004</v>
          </cell>
          <cell r="P70">
            <v>-34.799999999999997</v>
          </cell>
          <cell r="Q70">
            <v>-34.799999999999997</v>
          </cell>
          <cell r="R70">
            <v>-34.799999999999997</v>
          </cell>
          <cell r="S70">
            <v>-34.799999999999997</v>
          </cell>
          <cell r="T70">
            <v>-34.799999999999997</v>
          </cell>
          <cell r="U70">
            <v>-34.799999999999997</v>
          </cell>
          <cell r="V70">
            <v>-34.799999999999997</v>
          </cell>
          <cell r="W70">
            <v>-34.799999999999997</v>
          </cell>
          <cell r="X70">
            <v>-34.799999999999997</v>
          </cell>
          <cell r="Y70">
            <v>-34.799999999999997</v>
          </cell>
          <cell r="Z70">
            <v>-34.799999999999997</v>
          </cell>
          <cell r="AA70">
            <v>-34.799999999999997</v>
          </cell>
          <cell r="AB70">
            <v>-34.799999999999997</v>
          </cell>
          <cell r="AC70">
            <v>-34.799999999999997</v>
          </cell>
          <cell r="AD70">
            <v>-34.799999999999997</v>
          </cell>
          <cell r="AE70">
            <v>-34.799999999999997</v>
          </cell>
          <cell r="AF70">
            <v>-34.799999999999997</v>
          </cell>
          <cell r="AG70">
            <v>-34.799999999999997</v>
          </cell>
          <cell r="AH70">
            <v>-34.799999999999997</v>
          </cell>
          <cell r="AI70">
            <v>-34.799999999999997</v>
          </cell>
          <cell r="AJ70">
            <v>-34.799999999999997</v>
          </cell>
          <cell r="AK70">
            <v>-34.799999999999997</v>
          </cell>
          <cell r="AL70">
            <v>-34.799999999999997</v>
          </cell>
          <cell r="AM70">
            <v>-34.799999999999997</v>
          </cell>
          <cell r="AN70">
            <v>-36.129999999999995</v>
          </cell>
          <cell r="AO70">
            <v>-36.129999999999995</v>
          </cell>
          <cell r="AP70">
            <v>-36.129999999999995</v>
          </cell>
          <cell r="AQ70">
            <v>-36.129999999999995</v>
          </cell>
          <cell r="AR70">
            <v>-36.129999999999995</v>
          </cell>
          <cell r="AS70">
            <v>-36.129999999999995</v>
          </cell>
          <cell r="AT70">
            <v>-36.129999999999995</v>
          </cell>
          <cell r="AU70">
            <v>-36.129999999999995</v>
          </cell>
          <cell r="AV70">
            <v>-36.129999999999995</v>
          </cell>
          <cell r="AW70">
            <v>-36.129999999999995</v>
          </cell>
          <cell r="AX70">
            <v>-36.129999999999995</v>
          </cell>
          <cell r="AY70">
            <v>-36.129999999999995</v>
          </cell>
          <cell r="AZ70">
            <v>-36.129999999999995</v>
          </cell>
          <cell r="BA70">
            <v>-36.129999999999995</v>
          </cell>
          <cell r="BB70">
            <v>-36.129999999999995</v>
          </cell>
          <cell r="BC70">
            <v>-36.129999999999995</v>
          </cell>
          <cell r="BD70">
            <v>-36.129999999999995</v>
          </cell>
          <cell r="BE70">
            <v>-36.129999999999995</v>
          </cell>
          <cell r="BF70">
            <v>-36.129999999999995</v>
          </cell>
          <cell r="BG70">
            <v>-36.129999999999995</v>
          </cell>
          <cell r="BH70">
            <v>-36.129999999999995</v>
          </cell>
          <cell r="BI70">
            <v>-36.129999999999995</v>
          </cell>
          <cell r="BJ70">
            <v>-36.129999999999995</v>
          </cell>
          <cell r="BK70">
            <v>-36.129999999999995</v>
          </cell>
          <cell r="BL70">
            <v>-37.449999999999996</v>
          </cell>
          <cell r="BM70">
            <v>-37.449999999999996</v>
          </cell>
          <cell r="BN70">
            <v>-37.449999999999996</v>
          </cell>
          <cell r="BO70">
            <v>-37.449999999999996</v>
          </cell>
          <cell r="BP70">
            <v>-37.449999999999996</v>
          </cell>
          <cell r="BQ70">
            <v>-37.449999999999996</v>
          </cell>
          <cell r="BR70">
            <v>-37.449999999999996</v>
          </cell>
          <cell r="BS70">
            <v>-37.449999999999996</v>
          </cell>
          <cell r="BT70">
            <v>-37.449999999999996</v>
          </cell>
          <cell r="BU70">
            <v>-37.449999999999996</v>
          </cell>
          <cell r="BV70">
            <v>-37.449999999999996</v>
          </cell>
          <cell r="BW70">
            <v>-37.449999999999996</v>
          </cell>
          <cell r="BX70">
            <v>-37.449999999999996</v>
          </cell>
          <cell r="BY70">
            <v>-37.449999999999996</v>
          </cell>
          <cell r="BZ70">
            <v>-37.449999999999996</v>
          </cell>
          <cell r="CA70">
            <v>-37.449999999999996</v>
          </cell>
          <cell r="CB70">
            <v>-37.449999999999996</v>
          </cell>
          <cell r="CC70">
            <v>-37.449999999999996</v>
          </cell>
          <cell r="CD70">
            <v>-37.449999999999996</v>
          </cell>
          <cell r="CE70">
            <v>-37.449999999999996</v>
          </cell>
          <cell r="CF70">
            <v>-37.449999999999996</v>
          </cell>
          <cell r="CG70">
            <v>-37.449999999999996</v>
          </cell>
          <cell r="CH70">
            <v>-37.449999999999996</v>
          </cell>
          <cell r="CI70">
            <v>-37.449999999999996</v>
          </cell>
          <cell r="CJ70">
            <v>-38.78</v>
          </cell>
          <cell r="CK70">
            <v>-38.78</v>
          </cell>
          <cell r="CL70">
            <v>-38.78</v>
          </cell>
          <cell r="CM70">
            <v>-38.78</v>
          </cell>
          <cell r="CN70">
            <v>-38.78</v>
          </cell>
          <cell r="CO70">
            <v>-38.78</v>
          </cell>
          <cell r="CP70">
            <v>-38.78</v>
          </cell>
          <cell r="CQ70">
            <v>-38.78</v>
          </cell>
          <cell r="CR70">
            <v>-38.78</v>
          </cell>
          <cell r="CS70">
            <v>-38.78</v>
          </cell>
          <cell r="CT70">
            <v>-38.78</v>
          </cell>
          <cell r="CU70">
            <v>-38.78</v>
          </cell>
          <cell r="CV70">
            <v>-40.109999999999992</v>
          </cell>
          <cell r="CW70">
            <v>-40.109999999999992</v>
          </cell>
          <cell r="CX70">
            <v>-40.109999999999992</v>
          </cell>
          <cell r="CY70">
            <v>-40.109999999999992</v>
          </cell>
          <cell r="CZ70">
            <v>-40.109999999999992</v>
          </cell>
          <cell r="DA70">
            <v>-40.109999999999992</v>
          </cell>
          <cell r="DB70">
            <v>-40.109999999999992</v>
          </cell>
          <cell r="DC70">
            <v>-40.109999999999992</v>
          </cell>
          <cell r="DD70">
            <v>-40.109999999999992</v>
          </cell>
          <cell r="DE70">
            <v>-40.109999999999992</v>
          </cell>
          <cell r="DF70">
            <v>1</v>
          </cell>
          <cell r="DG70">
            <v>1</v>
          </cell>
          <cell r="DH70">
            <v>1</v>
          </cell>
          <cell r="DI70">
            <v>1</v>
          </cell>
          <cell r="DJ70">
            <v>1</v>
          </cell>
          <cell r="DK70">
            <v>1</v>
          </cell>
          <cell r="DL70">
            <v>1</v>
          </cell>
          <cell r="DM70">
            <v>1</v>
          </cell>
          <cell r="DN70">
            <v>1</v>
          </cell>
          <cell r="DO70">
            <v>1</v>
          </cell>
          <cell r="DP70">
            <v>1</v>
          </cell>
          <cell r="DQ70">
            <v>1</v>
          </cell>
          <cell r="DR70">
            <v>1</v>
          </cell>
          <cell r="DS70">
            <v>1</v>
          </cell>
        </row>
        <row r="71">
          <cell r="C71" t="str">
            <v>Dunlap I Wind_T</v>
          </cell>
          <cell r="D71">
            <v>-33.480000000000004</v>
          </cell>
          <cell r="E71">
            <v>-33.480000000000004</v>
          </cell>
          <cell r="F71">
            <v>-33.480000000000004</v>
          </cell>
          <cell r="G71">
            <v>-33.480000000000004</v>
          </cell>
          <cell r="H71">
            <v>-33.480000000000004</v>
          </cell>
          <cell r="I71">
            <v>-33.480000000000004</v>
          </cell>
          <cell r="J71">
            <v>-33.480000000000004</v>
          </cell>
          <cell r="K71">
            <v>-33.480000000000004</v>
          </cell>
          <cell r="L71">
            <v>-33.480000000000004</v>
          </cell>
          <cell r="M71">
            <v>-33.480000000000004</v>
          </cell>
          <cell r="N71">
            <v>-33.480000000000004</v>
          </cell>
          <cell r="O71">
            <v>-33.480000000000004</v>
          </cell>
          <cell r="P71">
            <v>-34.799999999999997</v>
          </cell>
          <cell r="Q71">
            <v>-34.799999999999997</v>
          </cell>
          <cell r="R71">
            <v>-34.799999999999997</v>
          </cell>
          <cell r="S71">
            <v>-34.799999999999997</v>
          </cell>
          <cell r="T71">
            <v>-34.799999999999997</v>
          </cell>
          <cell r="U71">
            <v>-34.799999999999997</v>
          </cell>
          <cell r="V71">
            <v>-34.799999999999997</v>
          </cell>
          <cell r="W71">
            <v>-34.799999999999997</v>
          </cell>
          <cell r="X71">
            <v>-34.799999999999997</v>
          </cell>
          <cell r="Y71">
            <v>-34.799999999999997</v>
          </cell>
          <cell r="Z71">
            <v>-34.799999999999997</v>
          </cell>
          <cell r="AA71">
            <v>-34.799999999999997</v>
          </cell>
          <cell r="AB71">
            <v>-34.799999999999997</v>
          </cell>
          <cell r="AC71">
            <v>-34.799999999999997</v>
          </cell>
          <cell r="AD71">
            <v>-34.799999999999997</v>
          </cell>
          <cell r="AE71">
            <v>-34.799999999999997</v>
          </cell>
          <cell r="AF71">
            <v>-34.799999999999997</v>
          </cell>
          <cell r="AG71">
            <v>-34.799999999999997</v>
          </cell>
          <cell r="AH71">
            <v>-34.799999999999997</v>
          </cell>
          <cell r="AI71">
            <v>-34.799999999999997</v>
          </cell>
          <cell r="AJ71">
            <v>-34.799999999999997</v>
          </cell>
          <cell r="AK71">
            <v>-34.799999999999997</v>
          </cell>
          <cell r="AL71">
            <v>-34.799999999999997</v>
          </cell>
          <cell r="AM71">
            <v>-34.799999999999997</v>
          </cell>
          <cell r="AN71">
            <v>-36.129999999999995</v>
          </cell>
          <cell r="AO71">
            <v>-36.129999999999995</v>
          </cell>
          <cell r="AP71">
            <v>-36.129999999999995</v>
          </cell>
          <cell r="AQ71">
            <v>-36.129999999999995</v>
          </cell>
          <cell r="AR71">
            <v>-36.129999999999995</v>
          </cell>
          <cell r="AS71">
            <v>-36.129999999999995</v>
          </cell>
          <cell r="AT71">
            <v>-36.129999999999995</v>
          </cell>
          <cell r="AU71">
            <v>-36.129999999999995</v>
          </cell>
          <cell r="AV71">
            <v>-36.129999999999995</v>
          </cell>
          <cell r="AW71">
            <v>-36.129999999999995</v>
          </cell>
          <cell r="AX71">
            <v>-36.129999999999995</v>
          </cell>
          <cell r="AY71">
            <v>-36.129999999999995</v>
          </cell>
          <cell r="AZ71">
            <v>-36.129999999999995</v>
          </cell>
          <cell r="BA71">
            <v>-36.129999999999995</v>
          </cell>
          <cell r="BB71">
            <v>-36.129999999999995</v>
          </cell>
          <cell r="BC71">
            <v>-36.129999999999995</v>
          </cell>
          <cell r="BD71">
            <v>-36.129999999999995</v>
          </cell>
          <cell r="BE71">
            <v>-36.129999999999995</v>
          </cell>
          <cell r="BF71">
            <v>-36.129999999999995</v>
          </cell>
          <cell r="BG71">
            <v>-36.129999999999995</v>
          </cell>
          <cell r="BH71">
            <v>-36.129999999999995</v>
          </cell>
          <cell r="BI71">
            <v>-36.129999999999995</v>
          </cell>
          <cell r="BJ71">
            <v>-36.129999999999995</v>
          </cell>
          <cell r="BK71">
            <v>-36.129999999999995</v>
          </cell>
          <cell r="BL71">
            <v>-37.449999999999996</v>
          </cell>
          <cell r="BM71">
            <v>-37.449999999999996</v>
          </cell>
          <cell r="BN71">
            <v>-37.449999999999996</v>
          </cell>
          <cell r="BO71">
            <v>-37.449999999999996</v>
          </cell>
          <cell r="BP71">
            <v>-37.449999999999996</v>
          </cell>
          <cell r="BQ71">
            <v>-37.449999999999996</v>
          </cell>
          <cell r="BR71">
            <v>-37.449999999999996</v>
          </cell>
          <cell r="BS71">
            <v>-37.449999999999996</v>
          </cell>
          <cell r="BT71">
            <v>-37.449999999999996</v>
          </cell>
          <cell r="BU71">
            <v>-37.449999999999996</v>
          </cell>
          <cell r="BV71">
            <v>-37.449999999999996</v>
          </cell>
          <cell r="BW71">
            <v>-37.449999999999996</v>
          </cell>
          <cell r="BX71">
            <v>-37.449999999999996</v>
          </cell>
          <cell r="BY71">
            <v>-37.449999999999996</v>
          </cell>
          <cell r="BZ71">
            <v>-37.449999999999996</v>
          </cell>
          <cell r="CA71">
            <v>-37.449999999999996</v>
          </cell>
          <cell r="CB71">
            <v>-37.449999999999996</v>
          </cell>
          <cell r="CC71">
            <v>-37.449999999999996</v>
          </cell>
          <cell r="CD71">
            <v>-37.449999999999996</v>
          </cell>
          <cell r="CE71">
            <v>-37.449999999999996</v>
          </cell>
          <cell r="CF71">
            <v>-37.449999999999996</v>
          </cell>
          <cell r="CG71">
            <v>-37.449999999999996</v>
          </cell>
          <cell r="CH71">
            <v>-37.449999999999996</v>
          </cell>
          <cell r="CI71">
            <v>-37.449999999999996</v>
          </cell>
          <cell r="CJ71">
            <v>-38.78</v>
          </cell>
          <cell r="CK71">
            <v>-38.78</v>
          </cell>
          <cell r="CL71">
            <v>-38.78</v>
          </cell>
          <cell r="CM71">
            <v>-38.78</v>
          </cell>
          <cell r="CN71">
            <v>-38.78</v>
          </cell>
          <cell r="CO71">
            <v>-38.78</v>
          </cell>
          <cell r="CP71">
            <v>-38.78</v>
          </cell>
          <cell r="CQ71">
            <v>-38.78</v>
          </cell>
          <cell r="CR71">
            <v>-38.78</v>
          </cell>
          <cell r="CS71">
            <v>-38.78</v>
          </cell>
          <cell r="CT71">
            <v>-38.78</v>
          </cell>
          <cell r="CU71">
            <v>-38.78</v>
          </cell>
          <cell r="CV71">
            <v>-40.109999999999992</v>
          </cell>
          <cell r="CW71">
            <v>-40.109999999999992</v>
          </cell>
          <cell r="CX71">
            <v>-40.109999999999992</v>
          </cell>
          <cell r="CY71">
            <v>-40.109999999999992</v>
          </cell>
          <cell r="CZ71">
            <v>-40.109999999999992</v>
          </cell>
          <cell r="DA71">
            <v>-40.109999999999992</v>
          </cell>
          <cell r="DB71">
            <v>-40.109999999999992</v>
          </cell>
          <cell r="DC71">
            <v>-40.109999999999992</v>
          </cell>
          <cell r="DD71">
            <v>-40.109999999999992</v>
          </cell>
          <cell r="DE71">
            <v>-40.109999999999992</v>
          </cell>
          <cell r="DF71">
            <v>-40.109999999999992</v>
          </cell>
          <cell r="DG71">
            <v>1</v>
          </cell>
          <cell r="DH71">
            <v>1</v>
          </cell>
          <cell r="DI71">
            <v>1</v>
          </cell>
          <cell r="DJ71">
            <v>1</v>
          </cell>
          <cell r="DK71">
            <v>1</v>
          </cell>
          <cell r="DL71">
            <v>1</v>
          </cell>
          <cell r="DM71">
            <v>1</v>
          </cell>
          <cell r="DN71">
            <v>1</v>
          </cell>
          <cell r="DO71">
            <v>1</v>
          </cell>
          <cell r="DP71">
            <v>1</v>
          </cell>
          <cell r="DQ71">
            <v>1</v>
          </cell>
          <cell r="DR71">
            <v>1</v>
          </cell>
          <cell r="DS71">
            <v>1</v>
          </cell>
        </row>
        <row r="72">
          <cell r="C72" t="str">
            <v>Foote Creek I Wind_T</v>
          </cell>
          <cell r="D72">
            <v>-33.480000000000004</v>
          </cell>
          <cell r="E72">
            <v>-33.480000000000004</v>
          </cell>
          <cell r="F72">
            <v>-33.480000000000004</v>
          </cell>
          <cell r="G72">
            <v>-33.480000000000004</v>
          </cell>
          <cell r="H72">
            <v>-33.480000000000004</v>
          </cell>
          <cell r="I72">
            <v>-33.480000000000004</v>
          </cell>
          <cell r="J72">
            <v>-33.480000000000004</v>
          </cell>
          <cell r="K72">
            <v>-33.480000000000004</v>
          </cell>
          <cell r="L72">
            <v>-33.480000000000004</v>
          </cell>
          <cell r="M72">
            <v>-33.480000000000004</v>
          </cell>
          <cell r="N72">
            <v>-33.480000000000004</v>
          </cell>
          <cell r="O72">
            <v>-33.480000000000004</v>
          </cell>
          <cell r="P72">
            <v>-34.799999999999997</v>
          </cell>
          <cell r="Q72">
            <v>-34.799999999999997</v>
          </cell>
          <cell r="R72">
            <v>-34.799999999999997</v>
          </cell>
          <cell r="S72">
            <v>-34.799999999999997</v>
          </cell>
          <cell r="T72">
            <v>-34.799999999999997</v>
          </cell>
          <cell r="U72">
            <v>-34.799999999999997</v>
          </cell>
          <cell r="V72">
            <v>-34.799999999999997</v>
          </cell>
          <cell r="W72">
            <v>-34.799999999999997</v>
          </cell>
          <cell r="X72">
            <v>-34.799999999999997</v>
          </cell>
          <cell r="Y72">
            <v>-34.799999999999997</v>
          </cell>
          <cell r="Z72">
            <v>-34.799999999999997</v>
          </cell>
          <cell r="AA72">
            <v>-34.799999999999997</v>
          </cell>
          <cell r="AB72">
            <v>-34.799999999999997</v>
          </cell>
          <cell r="AC72">
            <v>-34.799999999999997</v>
          </cell>
          <cell r="AD72">
            <v>-34.799999999999997</v>
          </cell>
          <cell r="AE72">
            <v>-34.799999999999997</v>
          </cell>
          <cell r="AF72">
            <v>-34.799999999999997</v>
          </cell>
          <cell r="AG72">
            <v>-34.799999999999997</v>
          </cell>
          <cell r="AH72">
            <v>-34.799999999999997</v>
          </cell>
          <cell r="AI72">
            <v>-34.799999999999997</v>
          </cell>
          <cell r="AJ72">
            <v>-34.799999999999997</v>
          </cell>
          <cell r="AK72">
            <v>-34.799999999999997</v>
          </cell>
          <cell r="AL72">
            <v>-34.799999999999997</v>
          </cell>
          <cell r="AM72">
            <v>-34.799999999999997</v>
          </cell>
          <cell r="AN72">
            <v>-36.129999999999995</v>
          </cell>
          <cell r="AO72">
            <v>-36.129999999999995</v>
          </cell>
          <cell r="AP72">
            <v>-36.129999999999995</v>
          </cell>
          <cell r="AQ72">
            <v>-36.129999999999995</v>
          </cell>
          <cell r="AR72">
            <v>-36.129999999999995</v>
          </cell>
          <cell r="AS72">
            <v>-36.129999999999995</v>
          </cell>
          <cell r="AT72">
            <v>-36.129999999999995</v>
          </cell>
          <cell r="AU72">
            <v>-36.129999999999995</v>
          </cell>
          <cell r="AV72">
            <v>-36.129999999999995</v>
          </cell>
          <cell r="AW72">
            <v>-36.129999999999995</v>
          </cell>
          <cell r="AX72">
            <v>-36.129999999999995</v>
          </cell>
          <cell r="AY72">
            <v>-36.129999999999995</v>
          </cell>
          <cell r="AZ72">
            <v>-36.129999999999995</v>
          </cell>
          <cell r="BA72">
            <v>-36.129999999999995</v>
          </cell>
          <cell r="BB72">
            <v>-36.129999999999995</v>
          </cell>
          <cell r="BC72">
            <v>-36.129999999999995</v>
          </cell>
          <cell r="BD72">
            <v>-36.129999999999995</v>
          </cell>
          <cell r="BE72">
            <v>-36.129999999999995</v>
          </cell>
          <cell r="BF72">
            <v>-36.129999999999995</v>
          </cell>
          <cell r="BG72">
            <v>-36.129999999999995</v>
          </cell>
          <cell r="BH72">
            <v>-36.129999999999995</v>
          </cell>
          <cell r="BI72">
            <v>-36.129999999999995</v>
          </cell>
          <cell r="BJ72">
            <v>-36.129999999999995</v>
          </cell>
          <cell r="BK72">
            <v>-36.129999999999995</v>
          </cell>
          <cell r="BL72">
            <v>-37.449999999999996</v>
          </cell>
          <cell r="BM72">
            <v>-37.449999999999996</v>
          </cell>
          <cell r="BN72">
            <v>-37.449999999999996</v>
          </cell>
          <cell r="BO72">
            <v>-37.449999999999996</v>
          </cell>
          <cell r="BP72">
            <v>-37.449999999999996</v>
          </cell>
          <cell r="BQ72">
            <v>-37.449999999999996</v>
          </cell>
          <cell r="BR72">
            <v>-37.449999999999996</v>
          </cell>
          <cell r="BS72">
            <v>-37.449999999999996</v>
          </cell>
          <cell r="BT72">
            <v>-37.449999999999996</v>
          </cell>
          <cell r="BU72">
            <v>-37.449999999999996</v>
          </cell>
          <cell r="BV72">
            <v>-37.449999999999996</v>
          </cell>
          <cell r="BW72">
            <v>-37.449999999999996</v>
          </cell>
          <cell r="BX72">
            <v>-37.449999999999996</v>
          </cell>
          <cell r="BY72">
            <v>-37.449999999999996</v>
          </cell>
          <cell r="BZ72">
            <v>-37.449999999999996</v>
          </cell>
          <cell r="CA72">
            <v>-37.449999999999996</v>
          </cell>
          <cell r="CB72">
            <v>-37.449999999999996</v>
          </cell>
          <cell r="CC72">
            <v>-37.449999999999996</v>
          </cell>
          <cell r="CD72">
            <v>-37.449999999999996</v>
          </cell>
          <cell r="CE72">
            <v>-37.449999999999996</v>
          </cell>
          <cell r="CF72">
            <v>-37.449999999999996</v>
          </cell>
          <cell r="CG72">
            <v>-37.449999999999996</v>
          </cell>
          <cell r="CH72">
            <v>-37.449999999999996</v>
          </cell>
          <cell r="CI72">
            <v>-37.449999999999996</v>
          </cell>
          <cell r="CJ72">
            <v>-38.78</v>
          </cell>
          <cell r="CK72">
            <v>-38.78</v>
          </cell>
          <cell r="CL72">
            <v>-38.78</v>
          </cell>
          <cell r="CM72">
            <v>-38.78</v>
          </cell>
          <cell r="CN72">
            <v>-38.78</v>
          </cell>
          <cell r="CO72">
            <v>-38.78</v>
          </cell>
          <cell r="CP72">
            <v>-38.78</v>
          </cell>
          <cell r="CQ72">
            <v>-38.78</v>
          </cell>
          <cell r="CR72">
            <v>-38.78</v>
          </cell>
          <cell r="CS72">
            <v>-38.78</v>
          </cell>
          <cell r="CT72">
            <v>-38.78</v>
          </cell>
          <cell r="CU72">
            <v>-38.78</v>
          </cell>
          <cell r="CV72">
            <v>-40.109999999999992</v>
          </cell>
          <cell r="CW72">
            <v>-40.109999999999992</v>
          </cell>
          <cell r="CX72">
            <v>-40.109999999999992</v>
          </cell>
          <cell r="CY72">
            <v>-40.109999999999992</v>
          </cell>
          <cell r="CZ72">
            <v>-40.109999999999992</v>
          </cell>
          <cell r="DA72">
            <v>-40.109999999999992</v>
          </cell>
          <cell r="DB72">
            <v>-40.109999999999992</v>
          </cell>
          <cell r="DC72">
            <v>-40.109999999999992</v>
          </cell>
          <cell r="DD72">
            <v>-40.109999999999992</v>
          </cell>
          <cell r="DE72">
            <v>1</v>
          </cell>
          <cell r="DF72">
            <v>1</v>
          </cell>
          <cell r="DG72">
            <v>1</v>
          </cell>
          <cell r="DH72">
            <v>1</v>
          </cell>
          <cell r="DI72">
            <v>1</v>
          </cell>
          <cell r="DJ72">
            <v>1</v>
          </cell>
          <cell r="DK72">
            <v>1</v>
          </cell>
          <cell r="DL72">
            <v>1</v>
          </cell>
          <cell r="DM72">
            <v>1</v>
          </cell>
          <cell r="DN72">
            <v>1</v>
          </cell>
          <cell r="DO72">
            <v>1</v>
          </cell>
          <cell r="DP72">
            <v>1</v>
          </cell>
          <cell r="DQ72">
            <v>1</v>
          </cell>
          <cell r="DR72">
            <v>1</v>
          </cell>
          <cell r="DS72">
            <v>1</v>
          </cell>
        </row>
        <row r="73">
          <cell r="C73" t="str">
            <v>Glenrock Wind_T</v>
          </cell>
          <cell r="D73">
            <v>-33.480000000000004</v>
          </cell>
          <cell r="E73">
            <v>-33.480000000000004</v>
          </cell>
          <cell r="F73">
            <v>-33.480000000000004</v>
          </cell>
          <cell r="G73">
            <v>-33.480000000000004</v>
          </cell>
          <cell r="H73">
            <v>-33.480000000000004</v>
          </cell>
          <cell r="I73">
            <v>-33.480000000000004</v>
          </cell>
          <cell r="J73">
            <v>-33.480000000000004</v>
          </cell>
          <cell r="K73">
            <v>-33.480000000000004</v>
          </cell>
          <cell r="L73">
            <v>-33.480000000000004</v>
          </cell>
          <cell r="M73">
            <v>-33.480000000000004</v>
          </cell>
          <cell r="N73">
            <v>-33.480000000000004</v>
          </cell>
          <cell r="O73">
            <v>-33.480000000000004</v>
          </cell>
          <cell r="P73">
            <v>-34.799989999999994</v>
          </cell>
          <cell r="Q73">
            <v>-34.799989999999994</v>
          </cell>
          <cell r="R73">
            <v>-34.799989999999994</v>
          </cell>
          <cell r="S73">
            <v>-34.799989999999994</v>
          </cell>
          <cell r="T73">
            <v>-34.799989999999994</v>
          </cell>
          <cell r="U73">
            <v>-34.799989999999994</v>
          </cell>
          <cell r="V73">
            <v>-34.799989999999994</v>
          </cell>
          <cell r="W73">
            <v>-34.799989999999994</v>
          </cell>
          <cell r="X73">
            <v>-34.799989999999994</v>
          </cell>
          <cell r="Y73">
            <v>-34.799989999999994</v>
          </cell>
          <cell r="Z73">
            <v>-34.799989999999994</v>
          </cell>
          <cell r="AA73">
            <v>-34.799989999999994</v>
          </cell>
          <cell r="AB73">
            <v>-34.799989999999994</v>
          </cell>
          <cell r="AC73">
            <v>-34.799989999999994</v>
          </cell>
          <cell r="AD73">
            <v>-34.799989999999994</v>
          </cell>
          <cell r="AE73">
            <v>-34.799989999999994</v>
          </cell>
          <cell r="AF73">
            <v>-34.799989999999994</v>
          </cell>
          <cell r="AG73">
            <v>-34.799989999999994</v>
          </cell>
          <cell r="AH73">
            <v>-34.799989999999994</v>
          </cell>
          <cell r="AI73">
            <v>-34.799989999999994</v>
          </cell>
          <cell r="AJ73">
            <v>-34.799989999999994</v>
          </cell>
          <cell r="AK73">
            <v>-34.799989999999994</v>
          </cell>
          <cell r="AL73">
            <v>-34.799989999999994</v>
          </cell>
          <cell r="AM73">
            <v>-34.799989999999994</v>
          </cell>
          <cell r="AN73">
            <v>-36.129999999999995</v>
          </cell>
          <cell r="AO73">
            <v>-36.129999999999995</v>
          </cell>
          <cell r="AP73">
            <v>-36.129999999999995</v>
          </cell>
          <cell r="AQ73">
            <v>-36.129999999999995</v>
          </cell>
          <cell r="AR73">
            <v>-36.129999999999995</v>
          </cell>
          <cell r="AS73">
            <v>-36.129999999999995</v>
          </cell>
          <cell r="AT73">
            <v>-36.129999999999995</v>
          </cell>
          <cell r="AU73">
            <v>-36.129999999999995</v>
          </cell>
          <cell r="AV73">
            <v>-36.129999999999995</v>
          </cell>
          <cell r="AW73">
            <v>-36.129999999999995</v>
          </cell>
          <cell r="AX73">
            <v>-36.129999999999995</v>
          </cell>
          <cell r="AY73">
            <v>-36.129999999999995</v>
          </cell>
          <cell r="AZ73">
            <v>-36.129999999999995</v>
          </cell>
          <cell r="BA73">
            <v>-36.129999999999995</v>
          </cell>
          <cell r="BB73">
            <v>-36.129999999999995</v>
          </cell>
          <cell r="BC73">
            <v>-36.129999999999995</v>
          </cell>
          <cell r="BD73">
            <v>-36.129999999999995</v>
          </cell>
          <cell r="BE73">
            <v>-36.129999999999995</v>
          </cell>
          <cell r="BF73">
            <v>-36.129999999999995</v>
          </cell>
          <cell r="BG73">
            <v>-36.129999999999995</v>
          </cell>
          <cell r="BH73">
            <v>-36.129999999999995</v>
          </cell>
          <cell r="BI73">
            <v>-36.129999999999995</v>
          </cell>
          <cell r="BJ73">
            <v>-36.129999999999995</v>
          </cell>
          <cell r="BK73">
            <v>-36.129999999999995</v>
          </cell>
          <cell r="BL73">
            <v>-37.449999999999996</v>
          </cell>
          <cell r="BM73">
            <v>-37.449999999999996</v>
          </cell>
          <cell r="BN73">
            <v>-37.449999999999996</v>
          </cell>
          <cell r="BO73">
            <v>-37.449999999999996</v>
          </cell>
          <cell r="BP73">
            <v>-37.449999999999996</v>
          </cell>
          <cell r="BQ73">
            <v>-37.449999999999996</v>
          </cell>
          <cell r="BR73">
            <v>-37.449999999999996</v>
          </cell>
          <cell r="BS73">
            <v>-37.449999999999996</v>
          </cell>
          <cell r="BT73">
            <v>-37.449999999999996</v>
          </cell>
          <cell r="BU73">
            <v>-37.449999999999996</v>
          </cell>
          <cell r="BV73">
            <v>-37.449999999999996</v>
          </cell>
          <cell r="BW73">
            <v>-37.449999999999996</v>
          </cell>
          <cell r="BX73">
            <v>-37.449999999999996</v>
          </cell>
          <cell r="BY73">
            <v>-37.449999999999996</v>
          </cell>
          <cell r="BZ73">
            <v>-37.449999999999996</v>
          </cell>
          <cell r="CA73">
            <v>-37.449999999999996</v>
          </cell>
          <cell r="CB73">
            <v>-37.449999999999996</v>
          </cell>
          <cell r="CC73">
            <v>-37.449999999999996</v>
          </cell>
          <cell r="CD73">
            <v>-37.449999999999996</v>
          </cell>
          <cell r="CE73">
            <v>-37.449999999999996</v>
          </cell>
          <cell r="CF73">
            <v>-37.449999999999996</v>
          </cell>
          <cell r="CG73">
            <v>-37.449999999999996</v>
          </cell>
          <cell r="CH73">
            <v>-37.449999999999996</v>
          </cell>
          <cell r="CI73">
            <v>-37.449999999999996</v>
          </cell>
          <cell r="CJ73">
            <v>-38.78</v>
          </cell>
          <cell r="CK73">
            <v>-38.78</v>
          </cell>
          <cell r="CL73">
            <v>-38.78</v>
          </cell>
          <cell r="CM73">
            <v>-38.78</v>
          </cell>
          <cell r="CN73">
            <v>-38.78</v>
          </cell>
          <cell r="CO73">
            <v>-38.78</v>
          </cell>
          <cell r="CP73">
            <v>-38.78</v>
          </cell>
          <cell r="CQ73">
            <v>-38.78</v>
          </cell>
          <cell r="CR73">
            <v>-38.78</v>
          </cell>
          <cell r="CS73">
            <v>1</v>
          </cell>
          <cell r="CT73">
            <v>1</v>
          </cell>
          <cell r="CU73">
            <v>1</v>
          </cell>
          <cell r="CV73">
            <v>1</v>
          </cell>
          <cell r="CW73">
            <v>1</v>
          </cell>
          <cell r="CX73">
            <v>1</v>
          </cell>
          <cell r="CY73">
            <v>1</v>
          </cell>
          <cell r="CZ73">
            <v>1</v>
          </cell>
          <cell r="DA73">
            <v>1</v>
          </cell>
          <cell r="DB73">
            <v>1</v>
          </cell>
          <cell r="DC73">
            <v>1</v>
          </cell>
          <cell r="DD73">
            <v>1</v>
          </cell>
          <cell r="DE73">
            <v>1</v>
          </cell>
          <cell r="DF73">
            <v>1</v>
          </cell>
          <cell r="DG73">
            <v>1</v>
          </cell>
          <cell r="DH73">
            <v>1</v>
          </cell>
          <cell r="DI73">
            <v>1</v>
          </cell>
          <cell r="DJ73">
            <v>1</v>
          </cell>
          <cell r="DK73">
            <v>1</v>
          </cell>
          <cell r="DL73">
            <v>1</v>
          </cell>
          <cell r="DM73">
            <v>1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1</v>
          </cell>
          <cell r="DS73">
            <v>1</v>
          </cell>
        </row>
        <row r="74">
          <cell r="C74" t="str">
            <v>Glenrock Wind xReP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</row>
        <row r="75">
          <cell r="C75" t="str">
            <v>Glenrock III Wind_T</v>
          </cell>
          <cell r="D75">
            <v>-33.480000000000004</v>
          </cell>
          <cell r="E75">
            <v>-33.480000000000004</v>
          </cell>
          <cell r="F75">
            <v>-33.480000000000004</v>
          </cell>
          <cell r="G75">
            <v>-33.480000000000004</v>
          </cell>
          <cell r="H75">
            <v>-33.480000000000004</v>
          </cell>
          <cell r="I75">
            <v>-33.480000000000004</v>
          </cell>
          <cell r="J75">
            <v>-33.480000000000004</v>
          </cell>
          <cell r="K75">
            <v>-33.480000000000004</v>
          </cell>
          <cell r="L75">
            <v>-33.480000000000004</v>
          </cell>
          <cell r="M75">
            <v>-33.480000000000004</v>
          </cell>
          <cell r="N75">
            <v>-33.480000000000004</v>
          </cell>
          <cell r="O75">
            <v>-33.480000000000004</v>
          </cell>
          <cell r="P75">
            <v>-34.799999999999997</v>
          </cell>
          <cell r="Q75">
            <v>-34.799999999999997</v>
          </cell>
          <cell r="R75">
            <v>-34.799999999999997</v>
          </cell>
          <cell r="S75">
            <v>-34.799999999999997</v>
          </cell>
          <cell r="T75">
            <v>-34.799999999999997</v>
          </cell>
          <cell r="U75">
            <v>-34.799999999999997</v>
          </cell>
          <cell r="V75">
            <v>-34.799999999999997</v>
          </cell>
          <cell r="W75">
            <v>-34.799999999999997</v>
          </cell>
          <cell r="X75">
            <v>-34.799999999999997</v>
          </cell>
          <cell r="Y75">
            <v>-34.799999999999997</v>
          </cell>
          <cell r="Z75">
            <v>-34.799999999999997</v>
          </cell>
          <cell r="AA75">
            <v>-34.799999999999997</v>
          </cell>
          <cell r="AB75">
            <v>-34.799999999999997</v>
          </cell>
          <cell r="AC75">
            <v>-34.799999999999997</v>
          </cell>
          <cell r="AD75">
            <v>-34.799999999999997</v>
          </cell>
          <cell r="AE75">
            <v>-34.799999999999997</v>
          </cell>
          <cell r="AF75">
            <v>-34.799999999999997</v>
          </cell>
          <cell r="AG75">
            <v>-34.799999999999997</v>
          </cell>
          <cell r="AH75">
            <v>-34.799999999999997</v>
          </cell>
          <cell r="AI75">
            <v>-34.799999999999997</v>
          </cell>
          <cell r="AJ75">
            <v>-34.799999999999997</v>
          </cell>
          <cell r="AK75">
            <v>-34.799999999999997</v>
          </cell>
          <cell r="AL75">
            <v>-34.799999999999997</v>
          </cell>
          <cell r="AM75">
            <v>-34.799999999999997</v>
          </cell>
          <cell r="AN75">
            <v>-36.129999999999995</v>
          </cell>
          <cell r="AO75">
            <v>-36.129999999999995</v>
          </cell>
          <cell r="AP75">
            <v>-36.129999999999995</v>
          </cell>
          <cell r="AQ75">
            <v>-36.129999999999995</v>
          </cell>
          <cell r="AR75">
            <v>-36.129999999999995</v>
          </cell>
          <cell r="AS75">
            <v>-36.129999999999995</v>
          </cell>
          <cell r="AT75">
            <v>-36.129999999999995</v>
          </cell>
          <cell r="AU75">
            <v>-36.129999999999995</v>
          </cell>
          <cell r="AV75">
            <v>-36.129999999999995</v>
          </cell>
          <cell r="AW75">
            <v>-36.129999999999995</v>
          </cell>
          <cell r="AX75">
            <v>-36.129999999999995</v>
          </cell>
          <cell r="AY75">
            <v>-36.129999999999995</v>
          </cell>
          <cell r="AZ75">
            <v>-36.129999999999995</v>
          </cell>
          <cell r="BA75">
            <v>-36.129999999999995</v>
          </cell>
          <cell r="BB75">
            <v>-36.129999999999995</v>
          </cell>
          <cell r="BC75">
            <v>-36.129999999999995</v>
          </cell>
          <cell r="BD75">
            <v>-36.129999999999995</v>
          </cell>
          <cell r="BE75">
            <v>-36.129999999999995</v>
          </cell>
          <cell r="BF75">
            <v>-36.129999999999995</v>
          </cell>
          <cell r="BG75">
            <v>-36.129999999999995</v>
          </cell>
          <cell r="BH75">
            <v>-36.129999999999995</v>
          </cell>
          <cell r="BI75">
            <v>-36.129999999999995</v>
          </cell>
          <cell r="BJ75">
            <v>-36.129999999999995</v>
          </cell>
          <cell r="BK75">
            <v>-36.129999999999995</v>
          </cell>
          <cell r="BL75">
            <v>-37.449999999999996</v>
          </cell>
          <cell r="BM75">
            <v>-37.449999999999996</v>
          </cell>
          <cell r="BN75">
            <v>-37.449999999999996</v>
          </cell>
          <cell r="BO75">
            <v>-37.449999999999996</v>
          </cell>
          <cell r="BP75">
            <v>-37.449999999999996</v>
          </cell>
          <cell r="BQ75">
            <v>-37.449999999999996</v>
          </cell>
          <cell r="BR75">
            <v>-37.449999999999996</v>
          </cell>
          <cell r="BS75">
            <v>-37.449999999999996</v>
          </cell>
          <cell r="BT75">
            <v>-37.449999999999996</v>
          </cell>
          <cell r="BU75">
            <v>-37.449999999999996</v>
          </cell>
          <cell r="BV75">
            <v>-37.449999999999996</v>
          </cell>
          <cell r="BW75">
            <v>-37.449999999999996</v>
          </cell>
          <cell r="BX75">
            <v>-37.449999999999996</v>
          </cell>
          <cell r="BY75">
            <v>-37.449999999999996</v>
          </cell>
          <cell r="BZ75">
            <v>-37.449999999999996</v>
          </cell>
          <cell r="CA75">
            <v>-37.449999999999996</v>
          </cell>
          <cell r="CB75">
            <v>-37.449999999999996</v>
          </cell>
          <cell r="CC75">
            <v>-37.449999999999996</v>
          </cell>
          <cell r="CD75">
            <v>-37.449999999999996</v>
          </cell>
          <cell r="CE75">
            <v>-37.449999999999996</v>
          </cell>
          <cell r="CF75">
            <v>-37.449999999999996</v>
          </cell>
          <cell r="CG75">
            <v>-37.449999999999996</v>
          </cell>
          <cell r="CH75">
            <v>-37.449999999999996</v>
          </cell>
          <cell r="CI75">
            <v>-37.449999999999996</v>
          </cell>
          <cell r="CJ75">
            <v>-38.78</v>
          </cell>
          <cell r="CK75">
            <v>-38.78</v>
          </cell>
          <cell r="CL75">
            <v>-38.78</v>
          </cell>
          <cell r="CM75">
            <v>-38.78</v>
          </cell>
          <cell r="CN75">
            <v>-38.78</v>
          </cell>
          <cell r="CO75">
            <v>-38.78</v>
          </cell>
          <cell r="CP75">
            <v>-38.78</v>
          </cell>
          <cell r="CQ75">
            <v>-38.78</v>
          </cell>
          <cell r="CR75">
            <v>-38.78</v>
          </cell>
          <cell r="CS75">
            <v>1</v>
          </cell>
          <cell r="CT75">
            <v>1</v>
          </cell>
          <cell r="CU75">
            <v>1</v>
          </cell>
          <cell r="CV75">
            <v>1</v>
          </cell>
          <cell r="CW75">
            <v>1</v>
          </cell>
          <cell r="CX75">
            <v>1</v>
          </cell>
          <cell r="CY75">
            <v>1</v>
          </cell>
          <cell r="CZ75">
            <v>1</v>
          </cell>
          <cell r="DA75">
            <v>1</v>
          </cell>
          <cell r="DB75">
            <v>1</v>
          </cell>
          <cell r="DC75">
            <v>1</v>
          </cell>
          <cell r="DD75">
            <v>1</v>
          </cell>
          <cell r="DE75">
            <v>1</v>
          </cell>
          <cell r="DF75">
            <v>1</v>
          </cell>
          <cell r="DG75">
            <v>1</v>
          </cell>
          <cell r="DH75">
            <v>1</v>
          </cell>
          <cell r="DI75">
            <v>1</v>
          </cell>
          <cell r="DJ75">
            <v>1</v>
          </cell>
          <cell r="DK75">
            <v>1</v>
          </cell>
          <cell r="DL75">
            <v>1</v>
          </cell>
          <cell r="DM75">
            <v>1</v>
          </cell>
          <cell r="DN75">
            <v>1</v>
          </cell>
          <cell r="DO75">
            <v>1</v>
          </cell>
          <cell r="DP75">
            <v>1</v>
          </cell>
          <cell r="DQ75">
            <v>1</v>
          </cell>
          <cell r="DR75">
            <v>1</v>
          </cell>
          <cell r="DS75">
            <v>1</v>
          </cell>
        </row>
        <row r="76">
          <cell r="C76" t="str">
            <v>Glenrock III Wind xReP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</row>
        <row r="77">
          <cell r="C77" t="str">
            <v>Goodnoe Wind_T</v>
          </cell>
          <cell r="D77">
            <v>-34.47999999999999</v>
          </cell>
          <cell r="E77">
            <v>-34.47999999999999</v>
          </cell>
          <cell r="F77">
            <v>-34.47999999999999</v>
          </cell>
          <cell r="G77">
            <v>-34.47999999999999</v>
          </cell>
          <cell r="H77">
            <v>-34.47999999999999</v>
          </cell>
          <cell r="I77">
            <v>-34.47999999999999</v>
          </cell>
          <cell r="J77">
            <v>-34.47999999999999</v>
          </cell>
          <cell r="K77">
            <v>-34.47999999999999</v>
          </cell>
          <cell r="L77">
            <v>-34.47999999999999</v>
          </cell>
          <cell r="M77">
            <v>-34.47999999999999</v>
          </cell>
          <cell r="N77">
            <v>-34.47999999999999</v>
          </cell>
          <cell r="O77">
            <v>-34.47999999999999</v>
          </cell>
          <cell r="P77">
            <v>-35.799989999999994</v>
          </cell>
          <cell r="Q77">
            <v>-35.799989999999994</v>
          </cell>
          <cell r="R77">
            <v>-35.799989999999994</v>
          </cell>
          <cell r="S77">
            <v>-35.799989999999994</v>
          </cell>
          <cell r="T77">
            <v>-35.799989999999994</v>
          </cell>
          <cell r="U77">
            <v>-35.799989999999994</v>
          </cell>
          <cell r="V77">
            <v>-35.799989999999994</v>
          </cell>
          <cell r="W77">
            <v>-35.799989999999994</v>
          </cell>
          <cell r="X77">
            <v>-35.799989999999994</v>
          </cell>
          <cell r="Y77">
            <v>-35.799989999999994</v>
          </cell>
          <cell r="Z77">
            <v>-35.799989999999994</v>
          </cell>
          <cell r="AA77">
            <v>-35.799989999999994</v>
          </cell>
          <cell r="AB77">
            <v>-35.799989999999994</v>
          </cell>
          <cell r="AC77">
            <v>-35.799989999999994</v>
          </cell>
          <cell r="AD77">
            <v>-35.799989999999994</v>
          </cell>
          <cell r="AE77">
            <v>-35.799989999999994</v>
          </cell>
          <cell r="AF77">
            <v>-35.799989999999994</v>
          </cell>
          <cell r="AG77">
            <v>-35.799989999999994</v>
          </cell>
          <cell r="AH77">
            <v>-35.799989999999994</v>
          </cell>
          <cell r="AI77">
            <v>-35.799989999999994</v>
          </cell>
          <cell r="AJ77">
            <v>-35.799989999999994</v>
          </cell>
          <cell r="AK77">
            <v>-35.799989999999994</v>
          </cell>
          <cell r="AL77">
            <v>-35.799989999999994</v>
          </cell>
          <cell r="AM77">
            <v>-35.799989999999994</v>
          </cell>
          <cell r="AN77">
            <v>-37.129999999999995</v>
          </cell>
          <cell r="AO77">
            <v>-37.129999999999995</v>
          </cell>
          <cell r="AP77">
            <v>-37.129999999999995</v>
          </cell>
          <cell r="AQ77">
            <v>-37.129999999999995</v>
          </cell>
          <cell r="AR77">
            <v>-37.129999999999995</v>
          </cell>
          <cell r="AS77">
            <v>-37.129999999999995</v>
          </cell>
          <cell r="AT77">
            <v>-37.129999999999995</v>
          </cell>
          <cell r="AU77">
            <v>-37.129999999999995</v>
          </cell>
          <cell r="AV77">
            <v>-37.129999999999995</v>
          </cell>
          <cell r="AW77">
            <v>-37.129999999999995</v>
          </cell>
          <cell r="AX77">
            <v>-37.129999999999995</v>
          </cell>
          <cell r="AY77">
            <v>-37.129999999999995</v>
          </cell>
          <cell r="AZ77">
            <v>-37.129999999999995</v>
          </cell>
          <cell r="BA77">
            <v>-37.129999999999995</v>
          </cell>
          <cell r="BB77">
            <v>-37.129999999999995</v>
          </cell>
          <cell r="BC77">
            <v>-37.129999999999995</v>
          </cell>
          <cell r="BD77">
            <v>-37.129999999999995</v>
          </cell>
          <cell r="BE77">
            <v>-37.129999999999995</v>
          </cell>
          <cell r="BF77">
            <v>-37.129999999999995</v>
          </cell>
          <cell r="BG77">
            <v>-37.129999999999995</v>
          </cell>
          <cell r="BH77">
            <v>-37.129999999999995</v>
          </cell>
          <cell r="BI77">
            <v>-37.129999999999995</v>
          </cell>
          <cell r="BJ77">
            <v>-37.129999999999995</v>
          </cell>
          <cell r="BK77">
            <v>-37.129999999999995</v>
          </cell>
          <cell r="BL77">
            <v>-38.449999999999996</v>
          </cell>
          <cell r="BM77">
            <v>-38.449999999999996</v>
          </cell>
          <cell r="BN77">
            <v>-38.449999999999996</v>
          </cell>
          <cell r="BO77">
            <v>-38.449999999999996</v>
          </cell>
          <cell r="BP77">
            <v>-38.449999999999996</v>
          </cell>
          <cell r="BQ77">
            <v>-38.449999999999996</v>
          </cell>
          <cell r="BR77">
            <v>-38.449999999999996</v>
          </cell>
          <cell r="BS77">
            <v>-38.449999999999996</v>
          </cell>
          <cell r="BT77">
            <v>-38.449999999999996</v>
          </cell>
          <cell r="BU77">
            <v>-38.449999999999996</v>
          </cell>
          <cell r="BV77">
            <v>-38.449999999999996</v>
          </cell>
          <cell r="BW77">
            <v>-38.449999999999996</v>
          </cell>
          <cell r="BX77">
            <v>-38.449999999999996</v>
          </cell>
          <cell r="BY77">
            <v>-38.449999999999996</v>
          </cell>
          <cell r="BZ77">
            <v>-38.449999999999996</v>
          </cell>
          <cell r="CA77">
            <v>-38.449999999999996</v>
          </cell>
          <cell r="CB77">
            <v>-38.449999999999996</v>
          </cell>
          <cell r="CC77">
            <v>-38.449999999999996</v>
          </cell>
          <cell r="CD77">
            <v>-38.449999999999996</v>
          </cell>
          <cell r="CE77">
            <v>-38.449999999999996</v>
          </cell>
          <cell r="CF77">
            <v>-38.449999999999996</v>
          </cell>
          <cell r="CG77">
            <v>-38.449999999999996</v>
          </cell>
          <cell r="CH77">
            <v>-38.449999999999996</v>
          </cell>
          <cell r="CI77">
            <v>-38.449999999999996</v>
          </cell>
          <cell r="CJ77">
            <v>-39.779999999999994</v>
          </cell>
          <cell r="CK77">
            <v>-39.779999999999994</v>
          </cell>
          <cell r="CL77">
            <v>-39.779999999999994</v>
          </cell>
          <cell r="CM77">
            <v>-39.779999999999994</v>
          </cell>
          <cell r="CN77">
            <v>-39.779999999999994</v>
          </cell>
          <cell r="CO77">
            <v>-39.779999999999994</v>
          </cell>
          <cell r="CP77">
            <v>-39.779999999999994</v>
          </cell>
          <cell r="CQ77">
            <v>-39.779999999999994</v>
          </cell>
          <cell r="CR77">
            <v>-39.779999999999994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</row>
        <row r="78">
          <cell r="C78" t="str">
            <v>High Plains Wind_T</v>
          </cell>
          <cell r="D78">
            <v>-33.480000000000004</v>
          </cell>
          <cell r="E78">
            <v>-33.480000000000004</v>
          </cell>
          <cell r="F78">
            <v>-33.480000000000004</v>
          </cell>
          <cell r="G78">
            <v>-33.480000000000004</v>
          </cell>
          <cell r="H78">
            <v>-33.480000000000004</v>
          </cell>
          <cell r="I78">
            <v>-33.480000000000004</v>
          </cell>
          <cell r="J78">
            <v>-33.480000000000004</v>
          </cell>
          <cell r="K78">
            <v>-33.480000000000004</v>
          </cell>
          <cell r="L78">
            <v>-33.480000000000004</v>
          </cell>
          <cell r="M78">
            <v>-33.480000000000004</v>
          </cell>
          <cell r="N78">
            <v>-33.480000000000004</v>
          </cell>
          <cell r="O78">
            <v>-33.480000000000004</v>
          </cell>
          <cell r="P78">
            <v>-34.799989999999994</v>
          </cell>
          <cell r="Q78">
            <v>-34.799989999999994</v>
          </cell>
          <cell r="R78">
            <v>-34.799989999999994</v>
          </cell>
          <cell r="S78">
            <v>-34.799989999999994</v>
          </cell>
          <cell r="T78">
            <v>-34.799989999999994</v>
          </cell>
          <cell r="U78">
            <v>-34.799989999999994</v>
          </cell>
          <cell r="V78">
            <v>-34.799989999999994</v>
          </cell>
          <cell r="W78">
            <v>-34.799989999999994</v>
          </cell>
          <cell r="X78">
            <v>-34.799989999999994</v>
          </cell>
          <cell r="Y78">
            <v>-34.799989999999994</v>
          </cell>
          <cell r="Z78">
            <v>-34.799989999999994</v>
          </cell>
          <cell r="AA78">
            <v>-34.799989999999994</v>
          </cell>
          <cell r="AB78">
            <v>-34.799989999999994</v>
          </cell>
          <cell r="AC78">
            <v>-34.799989999999994</v>
          </cell>
          <cell r="AD78">
            <v>-34.799989999999994</v>
          </cell>
          <cell r="AE78">
            <v>-34.799989999999994</v>
          </cell>
          <cell r="AF78">
            <v>-34.799989999999994</v>
          </cell>
          <cell r="AG78">
            <v>-34.799989999999994</v>
          </cell>
          <cell r="AH78">
            <v>-34.799989999999994</v>
          </cell>
          <cell r="AI78">
            <v>-34.799989999999994</v>
          </cell>
          <cell r="AJ78">
            <v>-34.799989999999994</v>
          </cell>
          <cell r="AK78">
            <v>-34.799989999999994</v>
          </cell>
          <cell r="AL78">
            <v>-34.799989999999994</v>
          </cell>
          <cell r="AM78">
            <v>-34.799989999999994</v>
          </cell>
          <cell r="AN78">
            <v>-36.129999999999995</v>
          </cell>
          <cell r="AO78">
            <v>-36.129999999999995</v>
          </cell>
          <cell r="AP78">
            <v>-36.129999999999995</v>
          </cell>
          <cell r="AQ78">
            <v>-36.129999999999995</v>
          </cell>
          <cell r="AR78">
            <v>-36.129999999999995</v>
          </cell>
          <cell r="AS78">
            <v>-36.129999999999995</v>
          </cell>
          <cell r="AT78">
            <v>-36.129999999999995</v>
          </cell>
          <cell r="AU78">
            <v>-36.129999999999995</v>
          </cell>
          <cell r="AV78">
            <v>-36.129999999999995</v>
          </cell>
          <cell r="AW78">
            <v>-36.129999999999995</v>
          </cell>
          <cell r="AX78">
            <v>-36.129999999999995</v>
          </cell>
          <cell r="AY78">
            <v>-36.129999999999995</v>
          </cell>
          <cell r="AZ78">
            <v>-36.129999999999995</v>
          </cell>
          <cell r="BA78">
            <v>-36.129999999999995</v>
          </cell>
          <cell r="BB78">
            <v>-36.129999999999995</v>
          </cell>
          <cell r="BC78">
            <v>-36.129999999999995</v>
          </cell>
          <cell r="BD78">
            <v>-36.129999999999995</v>
          </cell>
          <cell r="BE78">
            <v>-36.129999999999995</v>
          </cell>
          <cell r="BF78">
            <v>-36.129999999999995</v>
          </cell>
          <cell r="BG78">
            <v>-36.129999999999995</v>
          </cell>
          <cell r="BH78">
            <v>-36.129999999999995</v>
          </cell>
          <cell r="BI78">
            <v>-36.129999999999995</v>
          </cell>
          <cell r="BJ78">
            <v>-36.129999999999995</v>
          </cell>
          <cell r="BK78">
            <v>-36.129999999999995</v>
          </cell>
          <cell r="BL78">
            <v>-37.449999999999996</v>
          </cell>
          <cell r="BM78">
            <v>-37.449999999999996</v>
          </cell>
          <cell r="BN78">
            <v>-37.449999999999996</v>
          </cell>
          <cell r="BO78">
            <v>-37.449999999999996</v>
          </cell>
          <cell r="BP78">
            <v>-37.449999999999996</v>
          </cell>
          <cell r="BQ78">
            <v>-37.449999999999996</v>
          </cell>
          <cell r="BR78">
            <v>-37.449999999999996</v>
          </cell>
          <cell r="BS78">
            <v>-37.449999999999996</v>
          </cell>
          <cell r="BT78">
            <v>-37.449999999999996</v>
          </cell>
          <cell r="BU78">
            <v>-37.449999999999996</v>
          </cell>
          <cell r="BV78">
            <v>-37.449999999999996</v>
          </cell>
          <cell r="BW78">
            <v>-37.449999999999996</v>
          </cell>
          <cell r="BX78">
            <v>-37.449999999999996</v>
          </cell>
          <cell r="BY78">
            <v>-37.449999999999996</v>
          </cell>
          <cell r="BZ78">
            <v>-37.449999999999996</v>
          </cell>
          <cell r="CA78">
            <v>-37.449999999999996</v>
          </cell>
          <cell r="CB78">
            <v>-37.449999999999996</v>
          </cell>
          <cell r="CC78">
            <v>-37.449999999999996</v>
          </cell>
          <cell r="CD78">
            <v>-37.449999999999996</v>
          </cell>
          <cell r="CE78">
            <v>-37.449999999999996</v>
          </cell>
          <cell r="CF78">
            <v>-37.449999999999996</v>
          </cell>
          <cell r="CG78">
            <v>-37.449999999999996</v>
          </cell>
          <cell r="CH78">
            <v>-37.449999999999996</v>
          </cell>
          <cell r="CI78">
            <v>-37.449999999999996</v>
          </cell>
          <cell r="CJ78">
            <v>-38.78</v>
          </cell>
          <cell r="CK78">
            <v>-38.78</v>
          </cell>
          <cell r="CL78">
            <v>-38.78</v>
          </cell>
          <cell r="CM78">
            <v>-38.78</v>
          </cell>
          <cell r="CN78">
            <v>-38.78</v>
          </cell>
          <cell r="CO78">
            <v>-38.78</v>
          </cell>
          <cell r="CP78">
            <v>-38.78</v>
          </cell>
          <cell r="CQ78">
            <v>-38.78</v>
          </cell>
          <cell r="CR78">
            <v>-38.78</v>
          </cell>
          <cell r="CS78">
            <v>-38.78</v>
          </cell>
          <cell r="CT78">
            <v>1</v>
          </cell>
          <cell r="CU78">
            <v>1</v>
          </cell>
          <cell r="CV78">
            <v>1</v>
          </cell>
          <cell r="CW78">
            <v>1</v>
          </cell>
          <cell r="CX78">
            <v>1</v>
          </cell>
          <cell r="CY78">
            <v>1</v>
          </cell>
          <cell r="CZ78">
            <v>1</v>
          </cell>
          <cell r="DA78">
            <v>1</v>
          </cell>
          <cell r="DB78">
            <v>1</v>
          </cell>
          <cell r="DC78">
            <v>1</v>
          </cell>
          <cell r="DD78">
            <v>1</v>
          </cell>
          <cell r="DE78">
            <v>1</v>
          </cell>
          <cell r="DF78">
            <v>1</v>
          </cell>
          <cell r="DG78">
            <v>1</v>
          </cell>
          <cell r="DH78">
            <v>1</v>
          </cell>
          <cell r="DI78">
            <v>1</v>
          </cell>
          <cell r="DJ78">
            <v>1</v>
          </cell>
          <cell r="DK78">
            <v>1</v>
          </cell>
          <cell r="DL78">
            <v>1</v>
          </cell>
          <cell r="DM78">
            <v>1</v>
          </cell>
          <cell r="DN78">
            <v>1</v>
          </cell>
          <cell r="DO78">
            <v>1</v>
          </cell>
          <cell r="DP78">
            <v>1</v>
          </cell>
          <cell r="DQ78">
            <v>1</v>
          </cell>
          <cell r="DR78">
            <v>1</v>
          </cell>
          <cell r="DS78">
            <v>1</v>
          </cell>
        </row>
        <row r="79">
          <cell r="C79" t="str">
            <v>Leaning Juniper 1 Wind_T</v>
          </cell>
          <cell r="D79">
            <v>-34.47999999999999</v>
          </cell>
          <cell r="E79">
            <v>-34.47999999999999</v>
          </cell>
          <cell r="F79">
            <v>-34.47999999999999</v>
          </cell>
          <cell r="G79">
            <v>-34.47999999999999</v>
          </cell>
          <cell r="H79">
            <v>-34.47999999999999</v>
          </cell>
          <cell r="I79">
            <v>-34.47999999999999</v>
          </cell>
          <cell r="J79">
            <v>-34.47999999999999</v>
          </cell>
          <cell r="K79">
            <v>-34.47999999999999</v>
          </cell>
          <cell r="L79">
            <v>-34.47999999999999</v>
          </cell>
          <cell r="M79">
            <v>-34.47999999999999</v>
          </cell>
          <cell r="N79">
            <v>-34.47999999999999</v>
          </cell>
          <cell r="O79">
            <v>-34.47999999999999</v>
          </cell>
          <cell r="P79">
            <v>-35.799999999999997</v>
          </cell>
          <cell r="Q79">
            <v>-35.799999999999997</v>
          </cell>
          <cell r="R79">
            <v>-35.799999999999997</v>
          </cell>
          <cell r="S79">
            <v>-35.799999999999997</v>
          </cell>
          <cell r="T79">
            <v>-35.799999999999997</v>
          </cell>
          <cell r="U79">
            <v>-35.799999999999997</v>
          </cell>
          <cell r="V79">
            <v>-35.799999999999997</v>
          </cell>
          <cell r="W79">
            <v>-35.799999999999997</v>
          </cell>
          <cell r="X79">
            <v>-35.799999999999997</v>
          </cell>
          <cell r="Y79">
            <v>-35.799999999999997</v>
          </cell>
          <cell r="Z79">
            <v>-35.799999999999997</v>
          </cell>
          <cell r="AA79">
            <v>-35.799999999999997</v>
          </cell>
          <cell r="AB79">
            <v>-35.799999999999997</v>
          </cell>
          <cell r="AC79">
            <v>-35.799999999999997</v>
          </cell>
          <cell r="AD79">
            <v>-35.799999999999997</v>
          </cell>
          <cell r="AE79">
            <v>-35.799999999999997</v>
          </cell>
          <cell r="AF79">
            <v>-35.799999999999997</v>
          </cell>
          <cell r="AG79">
            <v>-35.799999999999997</v>
          </cell>
          <cell r="AH79">
            <v>-35.799999999999997</v>
          </cell>
          <cell r="AI79">
            <v>-35.799999999999997</v>
          </cell>
          <cell r="AJ79">
            <v>-35.799999999999997</v>
          </cell>
          <cell r="AK79">
            <v>-35.799999999999997</v>
          </cell>
          <cell r="AL79">
            <v>-35.799999999999997</v>
          </cell>
          <cell r="AM79">
            <v>-35.799999999999997</v>
          </cell>
          <cell r="AN79">
            <v>-37.129999999999995</v>
          </cell>
          <cell r="AO79">
            <v>-37.129999999999995</v>
          </cell>
          <cell r="AP79">
            <v>-37.129999999999995</v>
          </cell>
          <cell r="AQ79">
            <v>-37.129999999999995</v>
          </cell>
          <cell r="AR79">
            <v>-37.129999999999995</v>
          </cell>
          <cell r="AS79">
            <v>-37.129999999999995</v>
          </cell>
          <cell r="AT79">
            <v>-37.129999999999995</v>
          </cell>
          <cell r="AU79">
            <v>-37.129999999999995</v>
          </cell>
          <cell r="AV79">
            <v>-37.129999999999995</v>
          </cell>
          <cell r="AW79">
            <v>-37.129999999999995</v>
          </cell>
          <cell r="AX79">
            <v>-37.129999999999995</v>
          </cell>
          <cell r="AY79">
            <v>-37.129999999999995</v>
          </cell>
          <cell r="AZ79">
            <v>-37.129999999999995</v>
          </cell>
          <cell r="BA79">
            <v>-37.129999999999995</v>
          </cell>
          <cell r="BB79">
            <v>-37.129999999999995</v>
          </cell>
          <cell r="BC79">
            <v>-37.129999999999995</v>
          </cell>
          <cell r="BD79">
            <v>-37.129999999999995</v>
          </cell>
          <cell r="BE79">
            <v>-37.129999999999995</v>
          </cell>
          <cell r="BF79">
            <v>-37.129999999999995</v>
          </cell>
          <cell r="BG79">
            <v>-37.129999999999995</v>
          </cell>
          <cell r="BH79">
            <v>-37.129999999999995</v>
          </cell>
          <cell r="BI79">
            <v>-37.129999999999995</v>
          </cell>
          <cell r="BJ79">
            <v>-37.129999999999995</v>
          </cell>
          <cell r="BK79">
            <v>-37.129999999999995</v>
          </cell>
          <cell r="BL79">
            <v>-38.449999999999996</v>
          </cell>
          <cell r="BM79">
            <v>-38.449999999999996</v>
          </cell>
          <cell r="BN79">
            <v>-38.449999999999996</v>
          </cell>
          <cell r="BO79">
            <v>-38.449999999999996</v>
          </cell>
          <cell r="BP79">
            <v>-38.449999999999996</v>
          </cell>
          <cell r="BQ79">
            <v>-38.449999999999996</v>
          </cell>
          <cell r="BR79">
            <v>-38.449999999999996</v>
          </cell>
          <cell r="BS79">
            <v>-38.449999999999996</v>
          </cell>
          <cell r="BT79">
            <v>-38.449999999999996</v>
          </cell>
          <cell r="BU79">
            <v>-38.449999999999996</v>
          </cell>
          <cell r="BV79">
            <v>-38.449999999999996</v>
          </cell>
          <cell r="BW79">
            <v>-38.449999999999996</v>
          </cell>
          <cell r="BX79">
            <v>-38.449999999999996</v>
          </cell>
          <cell r="BY79">
            <v>-38.449999999999996</v>
          </cell>
          <cell r="BZ79">
            <v>-38.449999999999996</v>
          </cell>
          <cell r="CA79">
            <v>-38.449999999999996</v>
          </cell>
          <cell r="CB79">
            <v>-38.449999999999996</v>
          </cell>
          <cell r="CC79">
            <v>-38.449999999999996</v>
          </cell>
          <cell r="CD79">
            <v>-38.449999999999996</v>
          </cell>
          <cell r="CE79">
            <v>-38.449999999999996</v>
          </cell>
          <cell r="CF79">
            <v>-38.449999999999996</v>
          </cell>
          <cell r="CG79">
            <v>-38.449999999999996</v>
          </cell>
          <cell r="CH79">
            <v>-38.449999999999996</v>
          </cell>
          <cell r="CI79">
            <v>-38.449999999999996</v>
          </cell>
          <cell r="CJ79">
            <v>-39.779999999999994</v>
          </cell>
          <cell r="CK79">
            <v>-39.779999999999994</v>
          </cell>
          <cell r="CL79">
            <v>-39.779999999999994</v>
          </cell>
          <cell r="CM79">
            <v>-39.779999999999994</v>
          </cell>
          <cell r="CN79">
            <v>-39.779999999999994</v>
          </cell>
          <cell r="CO79">
            <v>-39.779999999999994</v>
          </cell>
          <cell r="CP79">
            <v>-39.779999999999994</v>
          </cell>
          <cell r="CQ79">
            <v>-39.779999999999994</v>
          </cell>
          <cell r="CR79">
            <v>-39.779999999999994</v>
          </cell>
          <cell r="CS79">
            <v>1.0000000003174137E-5</v>
          </cell>
          <cell r="CT79">
            <v>1.0000000003174137E-5</v>
          </cell>
          <cell r="CU79">
            <v>1.0000000003174137E-5</v>
          </cell>
          <cell r="CV79">
            <v>1.0000000003174137E-5</v>
          </cell>
          <cell r="CW79">
            <v>1.0000000003174137E-5</v>
          </cell>
          <cell r="CX79">
            <v>1.0000000003174137E-5</v>
          </cell>
          <cell r="CY79">
            <v>1.0000000003174137E-5</v>
          </cell>
          <cell r="CZ79">
            <v>1.0000000003174137E-5</v>
          </cell>
          <cell r="DA79">
            <v>1.0000000003174137E-5</v>
          </cell>
          <cell r="DB79">
            <v>1.0000000003174137E-5</v>
          </cell>
          <cell r="DC79">
            <v>1.0000000003174137E-5</v>
          </cell>
          <cell r="DD79">
            <v>1.0000000003174137E-5</v>
          </cell>
          <cell r="DE79">
            <v>1.0000000003174137E-5</v>
          </cell>
          <cell r="DF79">
            <v>1.0000000003174137E-5</v>
          </cell>
          <cell r="DG79">
            <v>1.0000000003174137E-5</v>
          </cell>
          <cell r="DH79">
            <v>1.0000000003174137E-5</v>
          </cell>
          <cell r="DI79">
            <v>1.0000000003174137E-5</v>
          </cell>
          <cell r="DJ79">
            <v>1.0000000003174137E-5</v>
          </cell>
          <cell r="DK79">
            <v>1.0000000003174137E-5</v>
          </cell>
          <cell r="DL79">
            <v>1.0000000003174137E-5</v>
          </cell>
          <cell r="DM79">
            <v>1.0000000003174137E-5</v>
          </cell>
          <cell r="DN79">
            <v>1.0000000003174137E-5</v>
          </cell>
          <cell r="DO79">
            <v>1.0000000003174137E-5</v>
          </cell>
          <cell r="DP79">
            <v>1.0000000003174137E-5</v>
          </cell>
          <cell r="DQ79">
            <v>1.0000000003174137E-5</v>
          </cell>
          <cell r="DR79">
            <v>1.0000000003174137E-5</v>
          </cell>
          <cell r="DS79">
            <v>1.0000000003174137E-5</v>
          </cell>
        </row>
        <row r="80">
          <cell r="C80" t="str">
            <v>Marengo I Wind_T</v>
          </cell>
          <cell r="D80">
            <v>-34.47999999999999</v>
          </cell>
          <cell r="E80">
            <v>-34.47999999999999</v>
          </cell>
          <cell r="F80">
            <v>-34.47999999999999</v>
          </cell>
          <cell r="G80">
            <v>-34.47999999999999</v>
          </cell>
          <cell r="H80">
            <v>-34.47999999999999</v>
          </cell>
          <cell r="I80">
            <v>-34.47999999999999</v>
          </cell>
          <cell r="J80">
            <v>-34.47999999999999</v>
          </cell>
          <cell r="K80">
            <v>-34.47999999999999</v>
          </cell>
          <cell r="L80">
            <v>-34.47999999999999</v>
          </cell>
          <cell r="M80">
            <v>-34.47999999999999</v>
          </cell>
          <cell r="N80">
            <v>-34.47999999999999</v>
          </cell>
          <cell r="O80">
            <v>-34.47999999999999</v>
          </cell>
          <cell r="P80">
            <v>-35.799999999999997</v>
          </cell>
          <cell r="Q80">
            <v>-35.799999999999997</v>
          </cell>
          <cell r="R80">
            <v>-35.799999999999997</v>
          </cell>
          <cell r="S80">
            <v>-35.799999999999997</v>
          </cell>
          <cell r="T80">
            <v>-35.799999999999997</v>
          </cell>
          <cell r="U80">
            <v>-35.799999999999997</v>
          </cell>
          <cell r="V80">
            <v>-35.799999999999997</v>
          </cell>
          <cell r="W80">
            <v>-35.799999999999997</v>
          </cell>
          <cell r="X80">
            <v>-35.799999999999997</v>
          </cell>
          <cell r="Y80">
            <v>-35.799999999999997</v>
          </cell>
          <cell r="Z80">
            <v>-35.799999999999997</v>
          </cell>
          <cell r="AA80">
            <v>-35.799999999999997</v>
          </cell>
          <cell r="AB80">
            <v>-35.799999999999997</v>
          </cell>
          <cell r="AC80">
            <v>-35.799999999999997</v>
          </cell>
          <cell r="AD80">
            <v>-35.799999999999997</v>
          </cell>
          <cell r="AE80">
            <v>-35.799999999999997</v>
          </cell>
          <cell r="AF80">
            <v>-35.799999999999997</v>
          </cell>
          <cell r="AG80">
            <v>-35.799999999999997</v>
          </cell>
          <cell r="AH80">
            <v>-35.799999999999997</v>
          </cell>
          <cell r="AI80">
            <v>-35.799999999999997</v>
          </cell>
          <cell r="AJ80">
            <v>-35.799999999999997</v>
          </cell>
          <cell r="AK80">
            <v>-35.799999999999997</v>
          </cell>
          <cell r="AL80">
            <v>-35.799999999999997</v>
          </cell>
          <cell r="AM80">
            <v>-35.799999999999997</v>
          </cell>
          <cell r="AN80">
            <v>-37.129999999999995</v>
          </cell>
          <cell r="AO80">
            <v>-37.129999999999995</v>
          </cell>
          <cell r="AP80">
            <v>-37.129999999999995</v>
          </cell>
          <cell r="AQ80">
            <v>-37.129999999999995</v>
          </cell>
          <cell r="AR80">
            <v>-37.129999999999995</v>
          </cell>
          <cell r="AS80">
            <v>-37.129999999999995</v>
          </cell>
          <cell r="AT80">
            <v>-37.129999999999995</v>
          </cell>
          <cell r="AU80">
            <v>-37.129999999999995</v>
          </cell>
          <cell r="AV80">
            <v>-37.129999999999995</v>
          </cell>
          <cell r="AW80">
            <v>-37.129999999999995</v>
          </cell>
          <cell r="AX80">
            <v>-37.129999999999995</v>
          </cell>
          <cell r="AY80">
            <v>-37.129999999999995</v>
          </cell>
          <cell r="AZ80">
            <v>-37.129999999999995</v>
          </cell>
          <cell r="BA80">
            <v>-37.129999999999995</v>
          </cell>
          <cell r="BB80">
            <v>-37.129999999999995</v>
          </cell>
          <cell r="BC80">
            <v>-37.129999999999995</v>
          </cell>
          <cell r="BD80">
            <v>-37.129999999999995</v>
          </cell>
          <cell r="BE80">
            <v>-37.129999999999995</v>
          </cell>
          <cell r="BF80">
            <v>-37.129999999999995</v>
          </cell>
          <cell r="BG80">
            <v>-37.129999999999995</v>
          </cell>
          <cell r="BH80">
            <v>-37.129999999999995</v>
          </cell>
          <cell r="BI80">
            <v>-37.129999999999995</v>
          </cell>
          <cell r="BJ80">
            <v>-37.129999999999995</v>
          </cell>
          <cell r="BK80">
            <v>-37.129999999999995</v>
          </cell>
          <cell r="BL80">
            <v>-38.449999999999996</v>
          </cell>
          <cell r="BM80">
            <v>-38.449999999999996</v>
          </cell>
          <cell r="BN80">
            <v>-38.449999999999996</v>
          </cell>
          <cell r="BO80">
            <v>-38.449999999999996</v>
          </cell>
          <cell r="BP80">
            <v>-38.449999999999996</v>
          </cell>
          <cell r="BQ80">
            <v>-38.449999999999996</v>
          </cell>
          <cell r="BR80">
            <v>-38.449999999999996</v>
          </cell>
          <cell r="BS80">
            <v>-38.449999999999996</v>
          </cell>
          <cell r="BT80">
            <v>-38.449999999999996</v>
          </cell>
          <cell r="BU80">
            <v>-38.449999999999996</v>
          </cell>
          <cell r="BV80">
            <v>-38.449999999999996</v>
          </cell>
          <cell r="BW80">
            <v>-38.449999999999996</v>
          </cell>
          <cell r="BX80">
            <v>-38.449999999999996</v>
          </cell>
          <cell r="BY80">
            <v>-38.449999999999996</v>
          </cell>
          <cell r="BZ80">
            <v>-38.449999999999996</v>
          </cell>
          <cell r="CA80">
            <v>-38.449999999999996</v>
          </cell>
          <cell r="CB80">
            <v>-38.449999999999996</v>
          </cell>
          <cell r="CC80">
            <v>-38.449999999999996</v>
          </cell>
          <cell r="CD80">
            <v>-38.449999999999996</v>
          </cell>
          <cell r="CE80">
            <v>-38.449999999999996</v>
          </cell>
          <cell r="CF80">
            <v>-38.449999999999996</v>
          </cell>
          <cell r="CG80">
            <v>-38.449999999999996</v>
          </cell>
          <cell r="CH80">
            <v>-38.449999999999996</v>
          </cell>
          <cell r="CI80">
            <v>-38.449999999999996</v>
          </cell>
          <cell r="CJ80">
            <v>-39.779999999999994</v>
          </cell>
          <cell r="CK80">
            <v>-39.779999999999994</v>
          </cell>
          <cell r="CL80">
            <v>-39.779999999999994</v>
          </cell>
          <cell r="CM80">
            <v>-39.779999999999994</v>
          </cell>
          <cell r="CN80">
            <v>-39.779999999999994</v>
          </cell>
          <cell r="CO80">
            <v>-39.779999999999994</v>
          </cell>
          <cell r="CP80">
            <v>-39.779999999999994</v>
          </cell>
          <cell r="CQ80">
            <v>-39.779999999999994</v>
          </cell>
          <cell r="CR80">
            <v>-39.779999999999994</v>
          </cell>
          <cell r="CS80">
            <v>-39.779999999999994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</row>
        <row r="81">
          <cell r="C81" t="str">
            <v>Marengo II Wind_T</v>
          </cell>
          <cell r="D81">
            <v>-34.47999999999999</v>
          </cell>
          <cell r="E81">
            <v>-34.47999999999999</v>
          </cell>
          <cell r="F81">
            <v>-34.47999999999999</v>
          </cell>
          <cell r="G81">
            <v>-34.47999999999999</v>
          </cell>
          <cell r="H81">
            <v>-34.47999999999999</v>
          </cell>
          <cell r="I81">
            <v>-34.47999999999999</v>
          </cell>
          <cell r="J81">
            <v>-34.47999999999999</v>
          </cell>
          <cell r="K81">
            <v>-34.47999999999999</v>
          </cell>
          <cell r="L81">
            <v>-34.47999999999999</v>
          </cell>
          <cell r="M81">
            <v>-34.47999999999999</v>
          </cell>
          <cell r="N81">
            <v>-34.47999999999999</v>
          </cell>
          <cell r="O81">
            <v>-34.47999999999999</v>
          </cell>
          <cell r="P81">
            <v>-35.799999999999997</v>
          </cell>
          <cell r="Q81">
            <v>-35.799999999999997</v>
          </cell>
          <cell r="R81">
            <v>-35.799999999999997</v>
          </cell>
          <cell r="S81">
            <v>-35.799999999999997</v>
          </cell>
          <cell r="T81">
            <v>-35.799999999999997</v>
          </cell>
          <cell r="U81">
            <v>-35.799999999999997</v>
          </cell>
          <cell r="V81">
            <v>-35.799999999999997</v>
          </cell>
          <cell r="W81">
            <v>-35.799999999999997</v>
          </cell>
          <cell r="X81">
            <v>-35.799999999999997</v>
          </cell>
          <cell r="Y81">
            <v>-35.799999999999997</v>
          </cell>
          <cell r="Z81">
            <v>-35.799999999999997</v>
          </cell>
          <cell r="AA81">
            <v>-35.799999999999997</v>
          </cell>
          <cell r="AB81">
            <v>-35.799999999999997</v>
          </cell>
          <cell r="AC81">
            <v>-35.799999999999997</v>
          </cell>
          <cell r="AD81">
            <v>-35.799999999999997</v>
          </cell>
          <cell r="AE81">
            <v>-35.799999999999997</v>
          </cell>
          <cell r="AF81">
            <v>-35.799999999999997</v>
          </cell>
          <cell r="AG81">
            <v>-35.799999999999997</v>
          </cell>
          <cell r="AH81">
            <v>-35.799999999999997</v>
          </cell>
          <cell r="AI81">
            <v>-35.799999999999997</v>
          </cell>
          <cell r="AJ81">
            <v>-35.799999999999997</v>
          </cell>
          <cell r="AK81">
            <v>-35.799999999999997</v>
          </cell>
          <cell r="AL81">
            <v>-35.799999999999997</v>
          </cell>
          <cell r="AM81">
            <v>-35.799999999999997</v>
          </cell>
          <cell r="AN81">
            <v>-37.129999999999995</v>
          </cell>
          <cell r="AO81">
            <v>-37.129999999999995</v>
          </cell>
          <cell r="AP81">
            <v>-37.129999999999995</v>
          </cell>
          <cell r="AQ81">
            <v>-37.129999999999995</v>
          </cell>
          <cell r="AR81">
            <v>-37.129999999999995</v>
          </cell>
          <cell r="AS81">
            <v>-37.129999999999995</v>
          </cell>
          <cell r="AT81">
            <v>-37.129999999999995</v>
          </cell>
          <cell r="AU81">
            <v>-37.129999999999995</v>
          </cell>
          <cell r="AV81">
            <v>-37.129999999999995</v>
          </cell>
          <cell r="AW81">
            <v>-37.129999999999995</v>
          </cell>
          <cell r="AX81">
            <v>-37.129999999999995</v>
          </cell>
          <cell r="AY81">
            <v>-37.129999999999995</v>
          </cell>
          <cell r="AZ81">
            <v>-37.129999999999995</v>
          </cell>
          <cell r="BA81">
            <v>-37.129999999999995</v>
          </cell>
          <cell r="BB81">
            <v>-37.129999999999995</v>
          </cell>
          <cell r="BC81">
            <v>-37.129999999999995</v>
          </cell>
          <cell r="BD81">
            <v>-37.129999999999995</v>
          </cell>
          <cell r="BE81">
            <v>-37.129999999999995</v>
          </cell>
          <cell r="BF81">
            <v>-37.129999999999995</v>
          </cell>
          <cell r="BG81">
            <v>-37.129999999999995</v>
          </cell>
          <cell r="BH81">
            <v>-37.129999999999995</v>
          </cell>
          <cell r="BI81">
            <v>-37.129999999999995</v>
          </cell>
          <cell r="BJ81">
            <v>-37.129999999999995</v>
          </cell>
          <cell r="BK81">
            <v>-37.129999999999995</v>
          </cell>
          <cell r="BL81">
            <v>-38.449999999999996</v>
          </cell>
          <cell r="BM81">
            <v>-38.449999999999996</v>
          </cell>
          <cell r="BN81">
            <v>-38.449999999999996</v>
          </cell>
          <cell r="BO81">
            <v>-38.449999999999996</v>
          </cell>
          <cell r="BP81">
            <v>-38.449999999999996</v>
          </cell>
          <cell r="BQ81">
            <v>-38.449999999999996</v>
          </cell>
          <cell r="BR81">
            <v>-38.449999999999996</v>
          </cell>
          <cell r="BS81">
            <v>-38.449999999999996</v>
          </cell>
          <cell r="BT81">
            <v>-38.449999999999996</v>
          </cell>
          <cell r="BU81">
            <v>-38.449999999999996</v>
          </cell>
          <cell r="BV81">
            <v>-38.449999999999996</v>
          </cell>
          <cell r="BW81">
            <v>-38.449999999999996</v>
          </cell>
          <cell r="BX81">
            <v>-38.449999999999996</v>
          </cell>
          <cell r="BY81">
            <v>-38.449999999999996</v>
          </cell>
          <cell r="BZ81">
            <v>-38.449999999999996</v>
          </cell>
          <cell r="CA81">
            <v>-38.449999999999996</v>
          </cell>
          <cell r="CB81">
            <v>-38.449999999999996</v>
          </cell>
          <cell r="CC81">
            <v>-38.449999999999996</v>
          </cell>
          <cell r="CD81">
            <v>-38.449999999999996</v>
          </cell>
          <cell r="CE81">
            <v>-38.449999999999996</v>
          </cell>
          <cell r="CF81">
            <v>-38.449999999999996</v>
          </cell>
          <cell r="CG81">
            <v>-38.449999999999996</v>
          </cell>
          <cell r="CH81">
            <v>-38.449999999999996</v>
          </cell>
          <cell r="CI81">
            <v>-38.449999999999996</v>
          </cell>
          <cell r="CJ81">
            <v>-39.779999999999994</v>
          </cell>
          <cell r="CK81">
            <v>-39.779999999999994</v>
          </cell>
          <cell r="CL81">
            <v>-39.779999999999994</v>
          </cell>
          <cell r="CM81">
            <v>-39.779999999999994</v>
          </cell>
          <cell r="CN81">
            <v>-39.779999999999994</v>
          </cell>
          <cell r="CO81">
            <v>-39.779999999999994</v>
          </cell>
          <cell r="CP81">
            <v>-39.779999999999994</v>
          </cell>
          <cell r="CQ81">
            <v>-39.779999999999994</v>
          </cell>
          <cell r="CR81">
            <v>-39.779999999999994</v>
          </cell>
          <cell r="CS81">
            <v>-39.779999999999994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</row>
        <row r="82">
          <cell r="C82" t="str">
            <v>McFadden Ridge Wind_T</v>
          </cell>
          <cell r="D82">
            <v>-33.480000000000004</v>
          </cell>
          <cell r="E82">
            <v>-33.480000000000004</v>
          </cell>
          <cell r="F82">
            <v>-33.480000000000004</v>
          </cell>
          <cell r="G82">
            <v>-33.480000000000004</v>
          </cell>
          <cell r="H82">
            <v>-33.480000000000004</v>
          </cell>
          <cell r="I82">
            <v>-33.480000000000004</v>
          </cell>
          <cell r="J82">
            <v>-33.480000000000004</v>
          </cell>
          <cell r="K82">
            <v>-33.480000000000004</v>
          </cell>
          <cell r="L82">
            <v>-33.480000000000004</v>
          </cell>
          <cell r="M82">
            <v>-33.480000000000004</v>
          </cell>
          <cell r="N82">
            <v>-33.480000000000004</v>
          </cell>
          <cell r="O82">
            <v>-33.480000000000004</v>
          </cell>
          <cell r="P82">
            <v>-34.799999999999997</v>
          </cell>
          <cell r="Q82">
            <v>-34.799999999999997</v>
          </cell>
          <cell r="R82">
            <v>-34.799999999999997</v>
          </cell>
          <cell r="S82">
            <v>-34.799999999999997</v>
          </cell>
          <cell r="T82">
            <v>-34.799999999999997</v>
          </cell>
          <cell r="U82">
            <v>-34.799999999999997</v>
          </cell>
          <cell r="V82">
            <v>-34.799999999999997</v>
          </cell>
          <cell r="W82">
            <v>-34.799999999999997</v>
          </cell>
          <cell r="X82">
            <v>-34.799999999999997</v>
          </cell>
          <cell r="Y82">
            <v>-34.799999999999997</v>
          </cell>
          <cell r="Z82">
            <v>-34.799999999999997</v>
          </cell>
          <cell r="AA82">
            <v>-34.799999999999997</v>
          </cell>
          <cell r="AB82">
            <v>-34.799999999999997</v>
          </cell>
          <cell r="AC82">
            <v>-34.799999999999997</v>
          </cell>
          <cell r="AD82">
            <v>-34.799999999999997</v>
          </cell>
          <cell r="AE82">
            <v>-34.799999999999997</v>
          </cell>
          <cell r="AF82">
            <v>-34.799999999999997</v>
          </cell>
          <cell r="AG82">
            <v>-34.799999999999997</v>
          </cell>
          <cell r="AH82">
            <v>-34.799999999999997</v>
          </cell>
          <cell r="AI82">
            <v>-34.799999999999997</v>
          </cell>
          <cell r="AJ82">
            <v>-34.799999999999997</v>
          </cell>
          <cell r="AK82">
            <v>-34.799999999999997</v>
          </cell>
          <cell r="AL82">
            <v>-34.799999999999997</v>
          </cell>
          <cell r="AM82">
            <v>-34.799999999999997</v>
          </cell>
          <cell r="AN82">
            <v>-36.129999999999995</v>
          </cell>
          <cell r="AO82">
            <v>-36.129999999999995</v>
          </cell>
          <cell r="AP82">
            <v>-36.129999999999995</v>
          </cell>
          <cell r="AQ82">
            <v>-36.129999999999995</v>
          </cell>
          <cell r="AR82">
            <v>-36.129999999999995</v>
          </cell>
          <cell r="AS82">
            <v>-36.129999999999995</v>
          </cell>
          <cell r="AT82">
            <v>-36.129999999999995</v>
          </cell>
          <cell r="AU82">
            <v>-36.129999999999995</v>
          </cell>
          <cell r="AV82">
            <v>-36.129999999999995</v>
          </cell>
          <cell r="AW82">
            <v>-36.129999999999995</v>
          </cell>
          <cell r="AX82">
            <v>-36.129999999999995</v>
          </cell>
          <cell r="AY82">
            <v>-36.129999999999995</v>
          </cell>
          <cell r="AZ82">
            <v>-36.129999999999995</v>
          </cell>
          <cell r="BA82">
            <v>-36.129999999999995</v>
          </cell>
          <cell r="BB82">
            <v>-36.129999999999995</v>
          </cell>
          <cell r="BC82">
            <v>-36.129999999999995</v>
          </cell>
          <cell r="BD82">
            <v>-36.129999999999995</v>
          </cell>
          <cell r="BE82">
            <v>-36.129999999999995</v>
          </cell>
          <cell r="BF82">
            <v>-36.129999999999995</v>
          </cell>
          <cell r="BG82">
            <v>-36.129999999999995</v>
          </cell>
          <cell r="BH82">
            <v>-36.129999999999995</v>
          </cell>
          <cell r="BI82">
            <v>-36.129999999999995</v>
          </cell>
          <cell r="BJ82">
            <v>-36.129999999999995</v>
          </cell>
          <cell r="BK82">
            <v>-36.129999999999995</v>
          </cell>
          <cell r="BL82">
            <v>-37.449999999999996</v>
          </cell>
          <cell r="BM82">
            <v>-37.449999999999996</v>
          </cell>
          <cell r="BN82">
            <v>-37.449999999999996</v>
          </cell>
          <cell r="BO82">
            <v>-37.449999999999996</v>
          </cell>
          <cell r="BP82">
            <v>-37.449999999999996</v>
          </cell>
          <cell r="BQ82">
            <v>-37.449999999999996</v>
          </cell>
          <cell r="BR82">
            <v>-37.449999999999996</v>
          </cell>
          <cell r="BS82">
            <v>-37.449999999999996</v>
          </cell>
          <cell r="BT82">
            <v>-37.449999999999996</v>
          </cell>
          <cell r="BU82">
            <v>-37.449999999999996</v>
          </cell>
          <cell r="BV82">
            <v>-37.449999999999996</v>
          </cell>
          <cell r="BW82">
            <v>-37.449999999999996</v>
          </cell>
          <cell r="BX82">
            <v>-37.449999999999996</v>
          </cell>
          <cell r="BY82">
            <v>-37.449999999999996</v>
          </cell>
          <cell r="BZ82">
            <v>-37.449999999999996</v>
          </cell>
          <cell r="CA82">
            <v>-37.449999999999996</v>
          </cell>
          <cell r="CB82">
            <v>-37.449999999999996</v>
          </cell>
          <cell r="CC82">
            <v>-37.449999999999996</v>
          </cell>
          <cell r="CD82">
            <v>-37.449999999999996</v>
          </cell>
          <cell r="CE82">
            <v>-37.449999999999996</v>
          </cell>
          <cell r="CF82">
            <v>-37.449999999999996</v>
          </cell>
          <cell r="CG82">
            <v>-37.449999999999996</v>
          </cell>
          <cell r="CH82">
            <v>-37.449999999999996</v>
          </cell>
          <cell r="CI82">
            <v>-37.449999999999996</v>
          </cell>
          <cell r="CJ82">
            <v>-38.78</v>
          </cell>
          <cell r="CK82">
            <v>-38.78</v>
          </cell>
          <cell r="CL82">
            <v>-38.78</v>
          </cell>
          <cell r="CM82">
            <v>-38.78</v>
          </cell>
          <cell r="CN82">
            <v>-38.78</v>
          </cell>
          <cell r="CO82">
            <v>-38.78</v>
          </cell>
          <cell r="CP82">
            <v>-38.78</v>
          </cell>
          <cell r="CQ82">
            <v>-38.78</v>
          </cell>
          <cell r="CR82">
            <v>-38.78</v>
          </cell>
          <cell r="CS82">
            <v>-38.78</v>
          </cell>
          <cell r="CT82">
            <v>1</v>
          </cell>
          <cell r="CU82">
            <v>1</v>
          </cell>
          <cell r="CV82">
            <v>1</v>
          </cell>
          <cell r="CW82">
            <v>1</v>
          </cell>
          <cell r="CX82">
            <v>1</v>
          </cell>
          <cell r="CY82">
            <v>1</v>
          </cell>
          <cell r="CZ82">
            <v>1</v>
          </cell>
          <cell r="DA82">
            <v>1</v>
          </cell>
          <cell r="DB82">
            <v>1</v>
          </cell>
          <cell r="DC82">
            <v>1</v>
          </cell>
          <cell r="DD82">
            <v>1</v>
          </cell>
          <cell r="DE82">
            <v>1</v>
          </cell>
          <cell r="DF82">
            <v>1</v>
          </cell>
          <cell r="DG82">
            <v>1</v>
          </cell>
          <cell r="DH82">
            <v>1</v>
          </cell>
          <cell r="DI82">
            <v>1</v>
          </cell>
          <cell r="DJ82">
            <v>1</v>
          </cell>
          <cell r="DK82">
            <v>1</v>
          </cell>
          <cell r="DL82">
            <v>1</v>
          </cell>
          <cell r="DM82">
            <v>1</v>
          </cell>
          <cell r="DN82">
            <v>1</v>
          </cell>
          <cell r="DO82">
            <v>1</v>
          </cell>
          <cell r="DP82">
            <v>1</v>
          </cell>
          <cell r="DQ82">
            <v>1</v>
          </cell>
          <cell r="DR82">
            <v>1</v>
          </cell>
          <cell r="DS82">
            <v>1</v>
          </cell>
        </row>
        <row r="83">
          <cell r="C83" t="str">
            <v>Rolling Hills Wind_T</v>
          </cell>
          <cell r="D83">
            <v>-33.480000000000004</v>
          </cell>
          <cell r="E83">
            <v>-33.480000000000004</v>
          </cell>
          <cell r="F83">
            <v>-33.480000000000004</v>
          </cell>
          <cell r="G83">
            <v>-33.480000000000004</v>
          </cell>
          <cell r="H83">
            <v>-33.480000000000004</v>
          </cell>
          <cell r="I83">
            <v>-33.480000000000004</v>
          </cell>
          <cell r="J83">
            <v>-33.480000000000004</v>
          </cell>
          <cell r="K83">
            <v>-33.480000000000004</v>
          </cell>
          <cell r="L83">
            <v>-33.480000000000004</v>
          </cell>
          <cell r="M83">
            <v>-33.480000000000004</v>
          </cell>
          <cell r="N83">
            <v>-33.480000000000004</v>
          </cell>
          <cell r="O83">
            <v>-33.480000000000004</v>
          </cell>
          <cell r="P83">
            <v>-34.799989999999994</v>
          </cell>
          <cell r="Q83">
            <v>-34.799989999999994</v>
          </cell>
          <cell r="R83">
            <v>-34.799989999999994</v>
          </cell>
          <cell r="S83">
            <v>-34.799989999999994</v>
          </cell>
          <cell r="T83">
            <v>-34.799989999999994</v>
          </cell>
          <cell r="U83">
            <v>-34.799989999999994</v>
          </cell>
          <cell r="V83">
            <v>-34.799989999999994</v>
          </cell>
          <cell r="W83">
            <v>-34.799989999999994</v>
          </cell>
          <cell r="X83">
            <v>-34.799989999999994</v>
          </cell>
          <cell r="Y83">
            <v>-34.799989999999994</v>
          </cell>
          <cell r="Z83">
            <v>-34.799989999999994</v>
          </cell>
          <cell r="AA83">
            <v>-34.799989999999994</v>
          </cell>
          <cell r="AB83">
            <v>-34.799989999999994</v>
          </cell>
          <cell r="AC83">
            <v>-34.799989999999994</v>
          </cell>
          <cell r="AD83">
            <v>-34.799989999999994</v>
          </cell>
          <cell r="AE83">
            <v>-34.799989999999994</v>
          </cell>
          <cell r="AF83">
            <v>-34.799989999999994</v>
          </cell>
          <cell r="AG83">
            <v>-34.799989999999994</v>
          </cell>
          <cell r="AH83">
            <v>-34.799989999999994</v>
          </cell>
          <cell r="AI83">
            <v>-34.799989999999994</v>
          </cell>
          <cell r="AJ83">
            <v>-34.799989999999994</v>
          </cell>
          <cell r="AK83">
            <v>-34.799989999999994</v>
          </cell>
          <cell r="AL83">
            <v>-34.799989999999994</v>
          </cell>
          <cell r="AM83">
            <v>-34.799989999999994</v>
          </cell>
          <cell r="AN83">
            <v>-36.129999999999995</v>
          </cell>
          <cell r="AO83">
            <v>-36.129999999999995</v>
          </cell>
          <cell r="AP83">
            <v>-36.129999999999995</v>
          </cell>
          <cell r="AQ83">
            <v>-36.129999999999995</v>
          </cell>
          <cell r="AR83">
            <v>-36.129999999999995</v>
          </cell>
          <cell r="AS83">
            <v>-36.129999999999995</v>
          </cell>
          <cell r="AT83">
            <v>-36.129999999999995</v>
          </cell>
          <cell r="AU83">
            <v>-36.129999999999995</v>
          </cell>
          <cell r="AV83">
            <v>-36.129999999999995</v>
          </cell>
          <cell r="AW83">
            <v>-36.129999999999995</v>
          </cell>
          <cell r="AX83">
            <v>-36.129999999999995</v>
          </cell>
          <cell r="AY83">
            <v>-36.129999999999995</v>
          </cell>
          <cell r="AZ83">
            <v>-36.129999999999995</v>
          </cell>
          <cell r="BA83">
            <v>-36.129999999999995</v>
          </cell>
          <cell r="BB83">
            <v>-36.129999999999995</v>
          </cell>
          <cell r="BC83">
            <v>-36.129999999999995</v>
          </cell>
          <cell r="BD83">
            <v>-36.129999999999995</v>
          </cell>
          <cell r="BE83">
            <v>-36.129999999999995</v>
          </cell>
          <cell r="BF83">
            <v>-36.129999999999995</v>
          </cell>
          <cell r="BG83">
            <v>-36.129999999999995</v>
          </cell>
          <cell r="BH83">
            <v>-36.129999999999995</v>
          </cell>
          <cell r="BI83">
            <v>-36.129999999999995</v>
          </cell>
          <cell r="BJ83">
            <v>-36.129999999999995</v>
          </cell>
          <cell r="BK83">
            <v>-36.129999999999995</v>
          </cell>
          <cell r="BL83">
            <v>-37.449999999999996</v>
          </cell>
          <cell r="BM83">
            <v>-37.449999999999996</v>
          </cell>
          <cell r="BN83">
            <v>-37.449999999999996</v>
          </cell>
          <cell r="BO83">
            <v>-37.449999999999996</v>
          </cell>
          <cell r="BP83">
            <v>-37.449999999999996</v>
          </cell>
          <cell r="BQ83">
            <v>-37.449999999999996</v>
          </cell>
          <cell r="BR83">
            <v>-37.449999999999996</v>
          </cell>
          <cell r="BS83">
            <v>-37.449999999999996</v>
          </cell>
          <cell r="BT83">
            <v>-37.449999999999996</v>
          </cell>
          <cell r="BU83">
            <v>-37.449999999999996</v>
          </cell>
          <cell r="BV83">
            <v>-37.449999999999996</v>
          </cell>
          <cell r="BW83">
            <v>-37.449999999999996</v>
          </cell>
          <cell r="BX83">
            <v>-37.449999999999996</v>
          </cell>
          <cell r="BY83">
            <v>-37.449999999999996</v>
          </cell>
          <cell r="BZ83">
            <v>-37.449999999999996</v>
          </cell>
          <cell r="CA83">
            <v>-37.449999999999996</v>
          </cell>
          <cell r="CB83">
            <v>-37.449999999999996</v>
          </cell>
          <cell r="CC83">
            <v>-37.449999999999996</v>
          </cell>
          <cell r="CD83">
            <v>-37.449999999999996</v>
          </cell>
          <cell r="CE83">
            <v>-37.449999999999996</v>
          </cell>
          <cell r="CF83">
            <v>-37.449999999999996</v>
          </cell>
          <cell r="CG83">
            <v>-37.449999999999996</v>
          </cell>
          <cell r="CH83">
            <v>-37.449999999999996</v>
          </cell>
          <cell r="CI83">
            <v>-37.449999999999996</v>
          </cell>
          <cell r="CJ83">
            <v>-38.78</v>
          </cell>
          <cell r="CK83">
            <v>-38.78</v>
          </cell>
          <cell r="CL83">
            <v>-38.78</v>
          </cell>
          <cell r="CM83">
            <v>-38.78</v>
          </cell>
          <cell r="CN83">
            <v>-38.78</v>
          </cell>
          <cell r="CO83">
            <v>-38.78</v>
          </cell>
          <cell r="CP83">
            <v>-38.78</v>
          </cell>
          <cell r="CQ83">
            <v>-38.78</v>
          </cell>
          <cell r="CR83">
            <v>-38.78</v>
          </cell>
          <cell r="CS83">
            <v>1</v>
          </cell>
          <cell r="CT83">
            <v>1</v>
          </cell>
          <cell r="CU83">
            <v>1</v>
          </cell>
          <cell r="CV83">
            <v>1</v>
          </cell>
          <cell r="CW83">
            <v>1</v>
          </cell>
          <cell r="CX83">
            <v>1</v>
          </cell>
          <cell r="CY83">
            <v>1</v>
          </cell>
          <cell r="CZ83">
            <v>1</v>
          </cell>
          <cell r="DA83">
            <v>1</v>
          </cell>
          <cell r="DB83">
            <v>1</v>
          </cell>
          <cell r="DC83">
            <v>1</v>
          </cell>
          <cell r="DD83">
            <v>1</v>
          </cell>
          <cell r="DE83">
            <v>1</v>
          </cell>
          <cell r="DF83">
            <v>1</v>
          </cell>
          <cell r="DG83">
            <v>1</v>
          </cell>
          <cell r="DH83">
            <v>1</v>
          </cell>
          <cell r="DI83">
            <v>1</v>
          </cell>
          <cell r="DJ83">
            <v>1</v>
          </cell>
          <cell r="DK83">
            <v>1</v>
          </cell>
          <cell r="DL83">
            <v>1</v>
          </cell>
          <cell r="DM83">
            <v>1</v>
          </cell>
          <cell r="DN83">
            <v>1</v>
          </cell>
          <cell r="DO83">
            <v>1</v>
          </cell>
          <cell r="DP83">
            <v>1</v>
          </cell>
          <cell r="DQ83">
            <v>1</v>
          </cell>
          <cell r="DR83">
            <v>1</v>
          </cell>
          <cell r="DS83">
            <v>1</v>
          </cell>
        </row>
        <row r="84">
          <cell r="C84" t="str">
            <v>Rolling Hills Wind xReP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</row>
        <row r="85">
          <cell r="C85" t="str">
            <v>Seven Mile Wind_T</v>
          </cell>
          <cell r="D85">
            <v>-33.480000000000004</v>
          </cell>
          <cell r="E85">
            <v>-33.480000000000004</v>
          </cell>
          <cell r="F85">
            <v>-33.480000000000004</v>
          </cell>
          <cell r="G85">
            <v>-33.480000000000004</v>
          </cell>
          <cell r="H85">
            <v>-33.480000000000004</v>
          </cell>
          <cell r="I85">
            <v>-33.480000000000004</v>
          </cell>
          <cell r="J85">
            <v>-33.480000000000004</v>
          </cell>
          <cell r="K85">
            <v>-33.480000000000004</v>
          </cell>
          <cell r="L85">
            <v>-33.480000000000004</v>
          </cell>
          <cell r="M85">
            <v>-33.480000000000004</v>
          </cell>
          <cell r="N85">
            <v>-33.480000000000004</v>
          </cell>
          <cell r="O85">
            <v>-33.480000000000004</v>
          </cell>
          <cell r="P85">
            <v>-34.799989999999994</v>
          </cell>
          <cell r="Q85">
            <v>-34.799989999999994</v>
          </cell>
          <cell r="R85">
            <v>-34.799989999999994</v>
          </cell>
          <cell r="S85">
            <v>-34.799989999999994</v>
          </cell>
          <cell r="T85">
            <v>-34.799989999999994</v>
          </cell>
          <cell r="U85">
            <v>-34.799989999999994</v>
          </cell>
          <cell r="V85">
            <v>-34.799989999999994</v>
          </cell>
          <cell r="W85">
            <v>-34.799989999999994</v>
          </cell>
          <cell r="X85">
            <v>-34.799989999999994</v>
          </cell>
          <cell r="Y85">
            <v>-34.799989999999994</v>
          </cell>
          <cell r="Z85">
            <v>-34.799989999999994</v>
          </cell>
          <cell r="AA85">
            <v>-34.799989999999994</v>
          </cell>
          <cell r="AB85">
            <v>-34.799989999999994</v>
          </cell>
          <cell r="AC85">
            <v>-34.799989999999994</v>
          </cell>
          <cell r="AD85">
            <v>-34.799989999999994</v>
          </cell>
          <cell r="AE85">
            <v>-34.799989999999994</v>
          </cell>
          <cell r="AF85">
            <v>-34.799989999999994</v>
          </cell>
          <cell r="AG85">
            <v>-34.799989999999994</v>
          </cell>
          <cell r="AH85">
            <v>-34.799989999999994</v>
          </cell>
          <cell r="AI85">
            <v>-34.799989999999994</v>
          </cell>
          <cell r="AJ85">
            <v>-34.799989999999994</v>
          </cell>
          <cell r="AK85">
            <v>-34.799989999999994</v>
          </cell>
          <cell r="AL85">
            <v>-34.799989999999994</v>
          </cell>
          <cell r="AM85">
            <v>-34.799989999999994</v>
          </cell>
          <cell r="AN85">
            <v>-36.129999999999995</v>
          </cell>
          <cell r="AO85">
            <v>-36.129999999999995</v>
          </cell>
          <cell r="AP85">
            <v>-36.129999999999995</v>
          </cell>
          <cell r="AQ85">
            <v>-36.129999999999995</v>
          </cell>
          <cell r="AR85">
            <v>-36.129999999999995</v>
          </cell>
          <cell r="AS85">
            <v>-36.129999999999995</v>
          </cell>
          <cell r="AT85">
            <v>-36.129999999999995</v>
          </cell>
          <cell r="AU85">
            <v>-36.129999999999995</v>
          </cell>
          <cell r="AV85">
            <v>-36.129999999999995</v>
          </cell>
          <cell r="AW85">
            <v>-36.129999999999995</v>
          </cell>
          <cell r="AX85">
            <v>-36.129999999999995</v>
          </cell>
          <cell r="AY85">
            <v>-36.129999999999995</v>
          </cell>
          <cell r="AZ85">
            <v>-36.129999999999995</v>
          </cell>
          <cell r="BA85">
            <v>-36.129999999999995</v>
          </cell>
          <cell r="BB85">
            <v>-36.129999999999995</v>
          </cell>
          <cell r="BC85">
            <v>-36.129999999999995</v>
          </cell>
          <cell r="BD85">
            <v>-36.129999999999995</v>
          </cell>
          <cell r="BE85">
            <v>-36.129999999999995</v>
          </cell>
          <cell r="BF85">
            <v>-36.129999999999995</v>
          </cell>
          <cell r="BG85">
            <v>-36.129999999999995</v>
          </cell>
          <cell r="BH85">
            <v>-36.129999999999995</v>
          </cell>
          <cell r="BI85">
            <v>-36.129999999999995</v>
          </cell>
          <cell r="BJ85">
            <v>-36.129999999999995</v>
          </cell>
          <cell r="BK85">
            <v>-36.129999999999995</v>
          </cell>
          <cell r="BL85">
            <v>-37.449999999999996</v>
          </cell>
          <cell r="BM85">
            <v>-37.449999999999996</v>
          </cell>
          <cell r="BN85">
            <v>-37.449999999999996</v>
          </cell>
          <cell r="BO85">
            <v>-37.449999999999996</v>
          </cell>
          <cell r="BP85">
            <v>-37.449999999999996</v>
          </cell>
          <cell r="BQ85">
            <v>-37.449999999999996</v>
          </cell>
          <cell r="BR85">
            <v>-37.449999999999996</v>
          </cell>
          <cell r="BS85">
            <v>-37.449999999999996</v>
          </cell>
          <cell r="BT85">
            <v>-37.449999999999996</v>
          </cell>
          <cell r="BU85">
            <v>-37.449999999999996</v>
          </cell>
          <cell r="BV85">
            <v>-37.449999999999996</v>
          </cell>
          <cell r="BW85">
            <v>-37.449999999999996</v>
          </cell>
          <cell r="BX85">
            <v>-37.449999999999996</v>
          </cell>
          <cell r="BY85">
            <v>-37.449999999999996</v>
          </cell>
          <cell r="BZ85">
            <v>-37.449999999999996</v>
          </cell>
          <cell r="CA85">
            <v>-37.449999999999996</v>
          </cell>
          <cell r="CB85">
            <v>-37.449999999999996</v>
          </cell>
          <cell r="CC85">
            <v>-37.449999999999996</v>
          </cell>
          <cell r="CD85">
            <v>-37.449999999999996</v>
          </cell>
          <cell r="CE85">
            <v>-37.449999999999996</v>
          </cell>
          <cell r="CF85">
            <v>-37.449999999999996</v>
          </cell>
          <cell r="CG85">
            <v>-37.449999999999996</v>
          </cell>
          <cell r="CH85">
            <v>-37.449999999999996</v>
          </cell>
          <cell r="CI85">
            <v>-37.449999999999996</v>
          </cell>
          <cell r="CJ85">
            <v>-38.78</v>
          </cell>
          <cell r="CK85">
            <v>-38.78</v>
          </cell>
          <cell r="CL85">
            <v>-38.78</v>
          </cell>
          <cell r="CM85">
            <v>-38.78</v>
          </cell>
          <cell r="CN85">
            <v>-38.78</v>
          </cell>
          <cell r="CO85">
            <v>-38.78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1</v>
          </cell>
          <cell r="CV85">
            <v>1</v>
          </cell>
          <cell r="CW85">
            <v>1</v>
          </cell>
          <cell r="CX85">
            <v>1</v>
          </cell>
          <cell r="CY85">
            <v>1</v>
          </cell>
          <cell r="CZ85">
            <v>1</v>
          </cell>
          <cell r="DA85">
            <v>1</v>
          </cell>
          <cell r="DB85">
            <v>1</v>
          </cell>
          <cell r="DC85">
            <v>1</v>
          </cell>
          <cell r="DD85">
            <v>1</v>
          </cell>
          <cell r="DE85">
            <v>1</v>
          </cell>
          <cell r="DF85">
            <v>1</v>
          </cell>
          <cell r="DG85">
            <v>1</v>
          </cell>
          <cell r="DH85">
            <v>1</v>
          </cell>
          <cell r="DI85">
            <v>1</v>
          </cell>
          <cell r="DJ85">
            <v>1</v>
          </cell>
          <cell r="DK85">
            <v>1</v>
          </cell>
          <cell r="DL85">
            <v>1</v>
          </cell>
          <cell r="DM85">
            <v>1</v>
          </cell>
          <cell r="DN85">
            <v>1</v>
          </cell>
          <cell r="DO85">
            <v>1</v>
          </cell>
          <cell r="DP85">
            <v>1</v>
          </cell>
          <cell r="DQ85">
            <v>1</v>
          </cell>
          <cell r="DR85">
            <v>1</v>
          </cell>
          <cell r="DS85">
            <v>1</v>
          </cell>
        </row>
        <row r="86">
          <cell r="C86" t="str">
            <v>Seven Mile II Wind_T</v>
          </cell>
          <cell r="D86">
            <v>-33.480000000000004</v>
          </cell>
          <cell r="E86">
            <v>-33.480000000000004</v>
          </cell>
          <cell r="F86">
            <v>-33.480000000000004</v>
          </cell>
          <cell r="G86">
            <v>-33.480000000000004</v>
          </cell>
          <cell r="H86">
            <v>-33.480000000000004</v>
          </cell>
          <cell r="I86">
            <v>-33.480000000000004</v>
          </cell>
          <cell r="J86">
            <v>-33.480000000000004</v>
          </cell>
          <cell r="K86">
            <v>-33.480000000000004</v>
          </cell>
          <cell r="L86">
            <v>-33.480000000000004</v>
          </cell>
          <cell r="M86">
            <v>-33.480000000000004</v>
          </cell>
          <cell r="N86">
            <v>-33.480000000000004</v>
          </cell>
          <cell r="O86">
            <v>-33.480000000000004</v>
          </cell>
          <cell r="P86">
            <v>-34.799999999999997</v>
          </cell>
          <cell r="Q86">
            <v>-34.799999999999997</v>
          </cell>
          <cell r="R86">
            <v>-34.799999999999997</v>
          </cell>
          <cell r="S86">
            <v>-34.799999999999997</v>
          </cell>
          <cell r="T86">
            <v>-34.799999999999997</v>
          </cell>
          <cell r="U86">
            <v>-34.799999999999997</v>
          </cell>
          <cell r="V86">
            <v>-34.799999999999997</v>
          </cell>
          <cell r="W86">
            <v>-34.799999999999997</v>
          </cell>
          <cell r="X86">
            <v>-34.799999999999997</v>
          </cell>
          <cell r="Y86">
            <v>-34.799999999999997</v>
          </cell>
          <cell r="Z86">
            <v>-34.799999999999997</v>
          </cell>
          <cell r="AA86">
            <v>-34.799999999999997</v>
          </cell>
          <cell r="AB86">
            <v>-34.799999999999997</v>
          </cell>
          <cell r="AC86">
            <v>-34.799999999999997</v>
          </cell>
          <cell r="AD86">
            <v>-34.799999999999997</v>
          </cell>
          <cell r="AE86">
            <v>-34.799999999999997</v>
          </cell>
          <cell r="AF86">
            <v>-34.799999999999997</v>
          </cell>
          <cell r="AG86">
            <v>-34.799999999999997</v>
          </cell>
          <cell r="AH86">
            <v>-34.799999999999997</v>
          </cell>
          <cell r="AI86">
            <v>-34.799999999999997</v>
          </cell>
          <cell r="AJ86">
            <v>-34.799999999999997</v>
          </cell>
          <cell r="AK86">
            <v>-34.799999999999997</v>
          </cell>
          <cell r="AL86">
            <v>-34.799999999999997</v>
          </cell>
          <cell r="AM86">
            <v>-34.799999999999997</v>
          </cell>
          <cell r="AN86">
            <v>-36.129999999999995</v>
          </cell>
          <cell r="AO86">
            <v>-36.129999999999995</v>
          </cell>
          <cell r="AP86">
            <v>-36.129999999999995</v>
          </cell>
          <cell r="AQ86">
            <v>-36.129999999999995</v>
          </cell>
          <cell r="AR86">
            <v>-36.129999999999995</v>
          </cell>
          <cell r="AS86">
            <v>-36.129999999999995</v>
          </cell>
          <cell r="AT86">
            <v>-36.129999999999995</v>
          </cell>
          <cell r="AU86">
            <v>-36.129999999999995</v>
          </cell>
          <cell r="AV86">
            <v>-36.129999999999995</v>
          </cell>
          <cell r="AW86">
            <v>-36.129999999999995</v>
          </cell>
          <cell r="AX86">
            <v>-36.129999999999995</v>
          </cell>
          <cell r="AY86">
            <v>-36.129999999999995</v>
          </cell>
          <cell r="AZ86">
            <v>-36.129999999999995</v>
          </cell>
          <cell r="BA86">
            <v>-36.129999999999995</v>
          </cell>
          <cell r="BB86">
            <v>-36.129999999999995</v>
          </cell>
          <cell r="BC86">
            <v>-36.129999999999995</v>
          </cell>
          <cell r="BD86">
            <v>-36.129999999999995</v>
          </cell>
          <cell r="BE86">
            <v>-36.129999999999995</v>
          </cell>
          <cell r="BF86">
            <v>-36.129999999999995</v>
          </cell>
          <cell r="BG86">
            <v>-36.129999999999995</v>
          </cell>
          <cell r="BH86">
            <v>-36.129999999999995</v>
          </cell>
          <cell r="BI86">
            <v>-36.129999999999995</v>
          </cell>
          <cell r="BJ86">
            <v>-36.129999999999995</v>
          </cell>
          <cell r="BK86">
            <v>-36.129999999999995</v>
          </cell>
          <cell r="BL86">
            <v>-37.449999999999996</v>
          </cell>
          <cell r="BM86">
            <v>-37.449999999999996</v>
          </cell>
          <cell r="BN86">
            <v>-37.449999999999996</v>
          </cell>
          <cell r="BO86">
            <v>-37.449999999999996</v>
          </cell>
          <cell r="BP86">
            <v>-37.449999999999996</v>
          </cell>
          <cell r="BQ86">
            <v>-37.449999999999996</v>
          </cell>
          <cell r="BR86">
            <v>-37.449999999999996</v>
          </cell>
          <cell r="BS86">
            <v>-37.449999999999996</v>
          </cell>
          <cell r="BT86">
            <v>-37.449999999999996</v>
          </cell>
          <cell r="BU86">
            <v>-37.449999999999996</v>
          </cell>
          <cell r="BV86">
            <v>-37.449999999999996</v>
          </cell>
          <cell r="BW86">
            <v>-37.449999999999996</v>
          </cell>
          <cell r="BX86">
            <v>-37.449999999999996</v>
          </cell>
          <cell r="BY86">
            <v>-37.449999999999996</v>
          </cell>
          <cell r="BZ86">
            <v>-37.449999999999996</v>
          </cell>
          <cell r="CA86">
            <v>-37.449999999999996</v>
          </cell>
          <cell r="CB86">
            <v>-37.449999999999996</v>
          </cell>
          <cell r="CC86">
            <v>-37.449999999999996</v>
          </cell>
          <cell r="CD86">
            <v>-37.449999999999996</v>
          </cell>
          <cell r="CE86">
            <v>-37.449999999999996</v>
          </cell>
          <cell r="CF86">
            <v>-37.449999999999996</v>
          </cell>
          <cell r="CG86">
            <v>-37.449999999999996</v>
          </cell>
          <cell r="CH86">
            <v>-37.449999999999996</v>
          </cell>
          <cell r="CI86">
            <v>-37.449999999999996</v>
          </cell>
          <cell r="CJ86">
            <v>-38.78</v>
          </cell>
          <cell r="CK86">
            <v>-38.78</v>
          </cell>
          <cell r="CL86">
            <v>-38.78</v>
          </cell>
          <cell r="CM86">
            <v>-38.78</v>
          </cell>
          <cell r="CN86">
            <v>-38.78</v>
          </cell>
          <cell r="CO86">
            <v>-38.78</v>
          </cell>
          <cell r="CP86">
            <v>1</v>
          </cell>
          <cell r="CQ86">
            <v>1</v>
          </cell>
          <cell r="CR86">
            <v>1</v>
          </cell>
          <cell r="CS86">
            <v>1</v>
          </cell>
          <cell r="CT86">
            <v>1</v>
          </cell>
          <cell r="CU86">
            <v>1</v>
          </cell>
          <cell r="CV86">
            <v>1</v>
          </cell>
          <cell r="CW86">
            <v>1</v>
          </cell>
          <cell r="CX86">
            <v>1</v>
          </cell>
          <cell r="CY86">
            <v>1</v>
          </cell>
          <cell r="CZ86">
            <v>1</v>
          </cell>
          <cell r="DA86">
            <v>1</v>
          </cell>
          <cell r="DB86">
            <v>1</v>
          </cell>
          <cell r="DC86">
            <v>1</v>
          </cell>
          <cell r="DD86">
            <v>1</v>
          </cell>
          <cell r="DE86">
            <v>1</v>
          </cell>
          <cell r="DF86">
            <v>1</v>
          </cell>
          <cell r="DG86">
            <v>1</v>
          </cell>
          <cell r="DH86">
            <v>1</v>
          </cell>
          <cell r="DI86">
            <v>1</v>
          </cell>
          <cell r="DJ86">
            <v>1</v>
          </cell>
          <cell r="DK86">
            <v>1</v>
          </cell>
          <cell r="DL86">
            <v>1</v>
          </cell>
          <cell r="DM86">
            <v>1</v>
          </cell>
          <cell r="DN86">
            <v>1</v>
          </cell>
          <cell r="DO86">
            <v>1</v>
          </cell>
          <cell r="DP86">
            <v>1</v>
          </cell>
          <cell r="DQ86">
            <v>1</v>
          </cell>
          <cell r="DR86">
            <v>1</v>
          </cell>
          <cell r="DS86">
            <v>1</v>
          </cell>
        </row>
        <row r="87">
          <cell r="C87" t="str">
            <v>Cedar Springs Wind II_T</v>
          </cell>
          <cell r="D87">
            <v>-33.479989999999987</v>
          </cell>
          <cell r="E87">
            <v>-33.479989999999987</v>
          </cell>
          <cell r="F87">
            <v>-33.479989999999987</v>
          </cell>
          <cell r="G87">
            <v>-33.479989999999987</v>
          </cell>
          <cell r="H87">
            <v>-33.479989999999987</v>
          </cell>
          <cell r="I87">
            <v>-33.479989999999987</v>
          </cell>
          <cell r="J87">
            <v>-33.479989999999987</v>
          </cell>
          <cell r="K87">
            <v>-33.479989999999987</v>
          </cell>
          <cell r="L87">
            <v>-33.479989999999987</v>
          </cell>
          <cell r="M87">
            <v>-33.479989999999987</v>
          </cell>
          <cell r="N87">
            <v>-33.479989999999987</v>
          </cell>
          <cell r="O87">
            <v>-33.479989999999987</v>
          </cell>
          <cell r="P87">
            <v>-34.799999999999997</v>
          </cell>
          <cell r="Q87">
            <v>-34.799999999999997</v>
          </cell>
          <cell r="R87">
            <v>-34.799999999999997</v>
          </cell>
          <cell r="S87">
            <v>-34.799999999999997</v>
          </cell>
          <cell r="T87">
            <v>-34.799999999999997</v>
          </cell>
          <cell r="U87">
            <v>-34.799999999999997</v>
          </cell>
          <cell r="V87">
            <v>-34.799999999999997</v>
          </cell>
          <cell r="W87">
            <v>-34.799999999999997</v>
          </cell>
          <cell r="X87">
            <v>-34.799999999999997</v>
          </cell>
          <cell r="Y87">
            <v>-34.799999999999997</v>
          </cell>
          <cell r="Z87">
            <v>-34.799999999999997</v>
          </cell>
          <cell r="AA87">
            <v>-34.799999999999997</v>
          </cell>
          <cell r="AB87">
            <v>-34.799999999999997</v>
          </cell>
          <cell r="AC87">
            <v>-34.799999999999997</v>
          </cell>
          <cell r="AD87">
            <v>-34.799999999999997</v>
          </cell>
          <cell r="AE87">
            <v>-34.799999999999997</v>
          </cell>
          <cell r="AF87">
            <v>-34.799999999999997</v>
          </cell>
          <cell r="AG87">
            <v>-34.799999999999997</v>
          </cell>
          <cell r="AH87">
            <v>-34.799999999999997</v>
          </cell>
          <cell r="AI87">
            <v>-34.799999999999997</v>
          </cell>
          <cell r="AJ87">
            <v>-34.799999999999997</v>
          </cell>
          <cell r="AK87">
            <v>-34.799999999999997</v>
          </cell>
          <cell r="AL87">
            <v>-34.799999999999997</v>
          </cell>
          <cell r="AM87">
            <v>-34.799999999999997</v>
          </cell>
          <cell r="AN87">
            <v>-36.129999999999995</v>
          </cell>
          <cell r="AO87">
            <v>-36.129999999999995</v>
          </cell>
          <cell r="AP87">
            <v>-36.129999999999995</v>
          </cell>
          <cell r="AQ87">
            <v>-36.129999999999995</v>
          </cell>
          <cell r="AR87">
            <v>-36.129999999999995</v>
          </cell>
          <cell r="AS87">
            <v>-36.129999999999995</v>
          </cell>
          <cell r="AT87">
            <v>-36.129999999999995</v>
          </cell>
          <cell r="AU87">
            <v>-36.129999999999995</v>
          </cell>
          <cell r="AV87">
            <v>-36.129999999999995</v>
          </cell>
          <cell r="AW87">
            <v>-36.129999999999995</v>
          </cell>
          <cell r="AX87">
            <v>-36.129999999999995</v>
          </cell>
          <cell r="AY87">
            <v>-36.129999999999995</v>
          </cell>
          <cell r="AZ87">
            <v>-36.129999999999995</v>
          </cell>
          <cell r="BA87">
            <v>-36.129999999999995</v>
          </cell>
          <cell r="BB87">
            <v>-36.129999999999995</v>
          </cell>
          <cell r="BC87">
            <v>-36.129999999999995</v>
          </cell>
          <cell r="BD87">
            <v>-36.129999999999995</v>
          </cell>
          <cell r="BE87">
            <v>-36.129999999999995</v>
          </cell>
          <cell r="BF87">
            <v>-36.129999999999995</v>
          </cell>
          <cell r="BG87">
            <v>-36.129999999999995</v>
          </cell>
          <cell r="BH87">
            <v>-36.129999999999995</v>
          </cell>
          <cell r="BI87">
            <v>-36.129999999999995</v>
          </cell>
          <cell r="BJ87">
            <v>-36.129999999999995</v>
          </cell>
          <cell r="BK87">
            <v>-36.129999999999995</v>
          </cell>
          <cell r="BL87">
            <v>-37.449999999999996</v>
          </cell>
          <cell r="BM87">
            <v>-37.449999999999996</v>
          </cell>
          <cell r="BN87">
            <v>-37.449999999999996</v>
          </cell>
          <cell r="BO87">
            <v>-37.449999999999996</v>
          </cell>
          <cell r="BP87">
            <v>-37.449999999999996</v>
          </cell>
          <cell r="BQ87">
            <v>-37.449999999999996</v>
          </cell>
          <cell r="BR87">
            <v>-37.449999999999996</v>
          </cell>
          <cell r="BS87">
            <v>-37.449999999999996</v>
          </cell>
          <cell r="BT87">
            <v>-37.449999999999996</v>
          </cell>
          <cell r="BU87">
            <v>-37.449999999999996</v>
          </cell>
          <cell r="BV87">
            <v>-37.449999999999996</v>
          </cell>
          <cell r="BW87">
            <v>-37.449999999999996</v>
          </cell>
          <cell r="BX87">
            <v>-37.449999999999996</v>
          </cell>
          <cell r="BY87">
            <v>-37.449999999999996</v>
          </cell>
          <cell r="BZ87">
            <v>-37.449999999999996</v>
          </cell>
          <cell r="CA87">
            <v>-37.449999999999996</v>
          </cell>
          <cell r="CB87">
            <v>-37.449999999999996</v>
          </cell>
          <cell r="CC87">
            <v>-37.449999999999996</v>
          </cell>
          <cell r="CD87">
            <v>-37.449999999999996</v>
          </cell>
          <cell r="CE87">
            <v>-37.449999999999996</v>
          </cell>
          <cell r="CF87">
            <v>-37.449999999999996</v>
          </cell>
          <cell r="CG87">
            <v>-37.449999999999996</v>
          </cell>
          <cell r="CH87">
            <v>-37.449999999999996</v>
          </cell>
          <cell r="CI87">
            <v>-37.449999999999996</v>
          </cell>
          <cell r="CJ87">
            <v>-38.78</v>
          </cell>
          <cell r="CK87">
            <v>-38.78</v>
          </cell>
          <cell r="CL87">
            <v>-38.78</v>
          </cell>
          <cell r="CM87">
            <v>-38.78</v>
          </cell>
          <cell r="CN87">
            <v>-38.78</v>
          </cell>
          <cell r="CO87">
            <v>-38.78</v>
          </cell>
          <cell r="CP87">
            <v>-38.78</v>
          </cell>
          <cell r="CQ87">
            <v>-38.78</v>
          </cell>
          <cell r="CR87">
            <v>-38.78</v>
          </cell>
          <cell r="CS87">
            <v>-38.78</v>
          </cell>
          <cell r="CT87">
            <v>-38.78</v>
          </cell>
          <cell r="CU87">
            <v>-38.78</v>
          </cell>
          <cell r="CV87">
            <v>-40.109999999999992</v>
          </cell>
          <cell r="CW87">
            <v>-40.109999999999992</v>
          </cell>
          <cell r="CX87">
            <v>-40.109999999999992</v>
          </cell>
          <cell r="CY87">
            <v>-40.109999999999992</v>
          </cell>
          <cell r="CZ87">
            <v>-40.109999999999992</v>
          </cell>
          <cell r="DA87">
            <v>-40.109999999999992</v>
          </cell>
          <cell r="DB87">
            <v>-40.109999999999992</v>
          </cell>
          <cell r="DC87">
            <v>-40.109999999999992</v>
          </cell>
          <cell r="DD87">
            <v>-40.109999999999992</v>
          </cell>
          <cell r="DE87">
            <v>-40.109999999999992</v>
          </cell>
          <cell r="DF87">
            <v>-40.109999999999992</v>
          </cell>
          <cell r="DG87">
            <v>-40.109999999999992</v>
          </cell>
          <cell r="DH87">
            <v>1</v>
          </cell>
          <cell r="DI87">
            <v>1</v>
          </cell>
          <cell r="DJ87">
            <v>1</v>
          </cell>
          <cell r="DK87">
            <v>1</v>
          </cell>
          <cell r="DL87">
            <v>1</v>
          </cell>
          <cell r="DM87">
            <v>1</v>
          </cell>
          <cell r="DN87">
            <v>1</v>
          </cell>
          <cell r="DO87">
            <v>1</v>
          </cell>
          <cell r="DP87">
            <v>1</v>
          </cell>
          <cell r="DQ87">
            <v>1</v>
          </cell>
          <cell r="DR87">
            <v>1</v>
          </cell>
          <cell r="DS87">
            <v>1</v>
          </cell>
        </row>
        <row r="88">
          <cell r="C88" t="str">
            <v>Cedar Springs Wind_T</v>
          </cell>
          <cell r="D88">
            <v>-33.479989999999987</v>
          </cell>
          <cell r="E88">
            <v>-33.479989999999987</v>
          </cell>
          <cell r="F88">
            <v>-33.479989999999987</v>
          </cell>
          <cell r="G88">
            <v>-33.479989999999987</v>
          </cell>
          <cell r="H88">
            <v>-33.479989999999987</v>
          </cell>
          <cell r="I88">
            <v>-33.479989999999987</v>
          </cell>
          <cell r="J88">
            <v>-33.479989999999987</v>
          </cell>
          <cell r="K88">
            <v>-33.479989999999987</v>
          </cell>
          <cell r="L88">
            <v>-33.479989999999987</v>
          </cell>
          <cell r="M88">
            <v>-33.479989999999987</v>
          </cell>
          <cell r="N88">
            <v>-33.479989999999987</v>
          </cell>
          <cell r="O88">
            <v>-33.479989999999987</v>
          </cell>
          <cell r="P88">
            <v>-34.799999999999997</v>
          </cell>
          <cell r="Q88">
            <v>-34.799999999999997</v>
          </cell>
          <cell r="R88">
            <v>-34.799999999999997</v>
          </cell>
          <cell r="S88">
            <v>-34.799999999999997</v>
          </cell>
          <cell r="T88">
            <v>-34.799999999999997</v>
          </cell>
          <cell r="U88">
            <v>-34.799999999999997</v>
          </cell>
          <cell r="V88">
            <v>-34.799999999999997</v>
          </cell>
          <cell r="W88">
            <v>-34.799999999999997</v>
          </cell>
          <cell r="X88">
            <v>-34.799999999999997</v>
          </cell>
          <cell r="Y88">
            <v>-34.799999999999997</v>
          </cell>
          <cell r="Z88">
            <v>-34.799999999999997</v>
          </cell>
          <cell r="AA88">
            <v>-34.799999999999997</v>
          </cell>
          <cell r="AB88">
            <v>-34.799999999999997</v>
          </cell>
          <cell r="AC88">
            <v>-34.799999999999997</v>
          </cell>
          <cell r="AD88">
            <v>-34.799999999999997</v>
          </cell>
          <cell r="AE88">
            <v>-34.799999999999997</v>
          </cell>
          <cell r="AF88">
            <v>-34.799999999999997</v>
          </cell>
          <cell r="AG88">
            <v>-34.799999999999997</v>
          </cell>
          <cell r="AH88">
            <v>-34.799999999999997</v>
          </cell>
          <cell r="AI88">
            <v>-34.799999999999997</v>
          </cell>
          <cell r="AJ88">
            <v>-34.799999999999997</v>
          </cell>
          <cell r="AK88">
            <v>-34.799999999999997</v>
          </cell>
          <cell r="AL88">
            <v>-34.799999999999997</v>
          </cell>
          <cell r="AM88">
            <v>-34.799999999999997</v>
          </cell>
          <cell r="AN88">
            <v>-36.129999999999995</v>
          </cell>
          <cell r="AO88">
            <v>-36.129999999999995</v>
          </cell>
          <cell r="AP88">
            <v>-36.129999999999995</v>
          </cell>
          <cell r="AQ88">
            <v>-36.129999999999995</v>
          </cell>
          <cell r="AR88">
            <v>-36.129999999999995</v>
          </cell>
          <cell r="AS88">
            <v>-36.129999999999995</v>
          </cell>
          <cell r="AT88">
            <v>-36.129999999999995</v>
          </cell>
          <cell r="AU88">
            <v>-36.129999999999995</v>
          </cell>
          <cell r="AV88">
            <v>-36.129999999999995</v>
          </cell>
          <cell r="AW88">
            <v>-36.129999999999995</v>
          </cell>
          <cell r="AX88">
            <v>-36.129999999999995</v>
          </cell>
          <cell r="AY88">
            <v>-36.129999999999995</v>
          </cell>
          <cell r="AZ88">
            <v>-36.129999999999995</v>
          </cell>
          <cell r="BA88">
            <v>-36.129999999999995</v>
          </cell>
          <cell r="BB88">
            <v>-36.129999999999995</v>
          </cell>
          <cell r="BC88">
            <v>-36.129999999999995</v>
          </cell>
          <cell r="BD88">
            <v>-36.129999999999995</v>
          </cell>
          <cell r="BE88">
            <v>-36.129999999999995</v>
          </cell>
          <cell r="BF88">
            <v>-36.129999999999995</v>
          </cell>
          <cell r="BG88">
            <v>-36.129999999999995</v>
          </cell>
          <cell r="BH88">
            <v>-36.129999999999995</v>
          </cell>
          <cell r="BI88">
            <v>-36.129999999999995</v>
          </cell>
          <cell r="BJ88">
            <v>-36.129999999999995</v>
          </cell>
          <cell r="BK88">
            <v>-36.129999999999995</v>
          </cell>
          <cell r="BL88">
            <v>-37.449999999999996</v>
          </cell>
          <cell r="BM88">
            <v>-37.449999999999996</v>
          </cell>
          <cell r="BN88">
            <v>-37.449999999999996</v>
          </cell>
          <cell r="BO88">
            <v>-37.449999999999996</v>
          </cell>
          <cell r="BP88">
            <v>-37.449999999999996</v>
          </cell>
          <cell r="BQ88">
            <v>-37.449999999999996</v>
          </cell>
          <cell r="BR88">
            <v>-37.449999999999996</v>
          </cell>
          <cell r="BS88">
            <v>-37.449999999999996</v>
          </cell>
          <cell r="BT88">
            <v>-37.449999999999996</v>
          </cell>
          <cell r="BU88">
            <v>-37.449999999999996</v>
          </cell>
          <cell r="BV88">
            <v>-37.449999999999996</v>
          </cell>
          <cell r="BW88">
            <v>-37.449999999999996</v>
          </cell>
          <cell r="BX88">
            <v>-37.449999999999996</v>
          </cell>
          <cell r="BY88">
            <v>-37.449999999999996</v>
          </cell>
          <cell r="BZ88">
            <v>-37.449999999999996</v>
          </cell>
          <cell r="CA88">
            <v>-37.449999999999996</v>
          </cell>
          <cell r="CB88">
            <v>-37.449999999999996</v>
          </cell>
          <cell r="CC88">
            <v>-37.449999999999996</v>
          </cell>
          <cell r="CD88">
            <v>-37.449999999999996</v>
          </cell>
          <cell r="CE88">
            <v>-37.449999999999996</v>
          </cell>
          <cell r="CF88">
            <v>-37.449999999999996</v>
          </cell>
          <cell r="CG88">
            <v>-37.449999999999996</v>
          </cell>
          <cell r="CH88">
            <v>-37.449999999999996</v>
          </cell>
          <cell r="CI88">
            <v>-37.449999999999996</v>
          </cell>
          <cell r="CJ88">
            <v>-38.78</v>
          </cell>
          <cell r="CK88">
            <v>-38.78</v>
          </cell>
          <cell r="CL88">
            <v>-38.78</v>
          </cell>
          <cell r="CM88">
            <v>-38.78</v>
          </cell>
          <cell r="CN88">
            <v>-38.78</v>
          </cell>
          <cell r="CO88">
            <v>-38.78</v>
          </cell>
          <cell r="CP88">
            <v>-38.78</v>
          </cell>
          <cell r="CQ88">
            <v>-38.78</v>
          </cell>
          <cell r="CR88">
            <v>-38.78</v>
          </cell>
          <cell r="CS88">
            <v>-38.78</v>
          </cell>
          <cell r="CT88">
            <v>-38.78</v>
          </cell>
          <cell r="CU88">
            <v>-38.78</v>
          </cell>
          <cell r="CV88">
            <v>-40.109999999999992</v>
          </cell>
          <cell r="CW88">
            <v>-40.109999999999992</v>
          </cell>
          <cell r="CX88">
            <v>-40.109999999999992</v>
          </cell>
          <cell r="CY88">
            <v>-40.109999999999992</v>
          </cell>
          <cell r="CZ88">
            <v>-40.109999999999992</v>
          </cell>
          <cell r="DA88">
            <v>-40.109999999999992</v>
          </cell>
          <cell r="DB88">
            <v>-40.109999999999992</v>
          </cell>
          <cell r="DC88">
            <v>-40.109999999999992</v>
          </cell>
          <cell r="DD88">
            <v>-40.109999999999992</v>
          </cell>
          <cell r="DE88">
            <v>-40.109999999999992</v>
          </cell>
          <cell r="DF88">
            <v>-40.109999999999992</v>
          </cell>
          <cell r="DG88">
            <v>-40.109999999999992</v>
          </cell>
          <cell r="DH88">
            <v>1</v>
          </cell>
          <cell r="DI88">
            <v>1</v>
          </cell>
          <cell r="DJ88">
            <v>1</v>
          </cell>
          <cell r="DK88">
            <v>1</v>
          </cell>
          <cell r="DL88">
            <v>1</v>
          </cell>
          <cell r="DM88">
            <v>1</v>
          </cell>
          <cell r="DN88">
            <v>1</v>
          </cell>
          <cell r="DO88">
            <v>1</v>
          </cell>
          <cell r="DP88">
            <v>1</v>
          </cell>
          <cell r="DQ88">
            <v>1</v>
          </cell>
          <cell r="DR88">
            <v>1</v>
          </cell>
          <cell r="DS88">
            <v>1</v>
          </cell>
        </row>
        <row r="89">
          <cell r="C89" t="str">
            <v>Cedar Springs Wind III_T</v>
          </cell>
          <cell r="D89">
            <v>-33.480000000000004</v>
          </cell>
          <cell r="E89">
            <v>-33.480000000000004</v>
          </cell>
          <cell r="F89">
            <v>-33.480000000000004</v>
          </cell>
          <cell r="G89">
            <v>-33.480000000000004</v>
          </cell>
          <cell r="H89">
            <v>-33.480000000000004</v>
          </cell>
          <cell r="I89">
            <v>-33.480000000000004</v>
          </cell>
          <cell r="J89">
            <v>-33.480000000000004</v>
          </cell>
          <cell r="K89">
            <v>-33.480000000000004</v>
          </cell>
          <cell r="L89">
            <v>-33.480000000000004</v>
          </cell>
          <cell r="M89">
            <v>-33.480000000000004</v>
          </cell>
          <cell r="N89">
            <v>-33.480000000000004</v>
          </cell>
          <cell r="O89">
            <v>-33.480000000000004</v>
          </cell>
          <cell r="P89">
            <v>-34.799999999999997</v>
          </cell>
          <cell r="Q89">
            <v>-34.799999999999997</v>
          </cell>
          <cell r="R89">
            <v>-34.799999999999997</v>
          </cell>
          <cell r="S89">
            <v>-34.799999999999997</v>
          </cell>
          <cell r="T89">
            <v>-34.799999999999997</v>
          </cell>
          <cell r="U89">
            <v>-34.799999999999997</v>
          </cell>
          <cell r="V89">
            <v>-34.799999999999997</v>
          </cell>
          <cell r="W89">
            <v>-34.799999999999997</v>
          </cell>
          <cell r="X89">
            <v>-34.799999999999997</v>
          </cell>
          <cell r="Y89">
            <v>-34.799999999999997</v>
          </cell>
          <cell r="Z89">
            <v>-34.799999999999997</v>
          </cell>
          <cell r="AA89">
            <v>-34.799999999999997</v>
          </cell>
          <cell r="AB89">
            <v>-34.799999999999997</v>
          </cell>
          <cell r="AC89">
            <v>-34.799999999999997</v>
          </cell>
          <cell r="AD89">
            <v>-34.799999999999997</v>
          </cell>
          <cell r="AE89">
            <v>-34.799999999999997</v>
          </cell>
          <cell r="AF89">
            <v>-34.799999999999997</v>
          </cell>
          <cell r="AG89">
            <v>-34.799999999999997</v>
          </cell>
          <cell r="AH89">
            <v>-34.799999999999997</v>
          </cell>
          <cell r="AI89">
            <v>-34.799999999999997</v>
          </cell>
          <cell r="AJ89">
            <v>-34.799999999999997</v>
          </cell>
          <cell r="AK89">
            <v>-34.799999999999997</v>
          </cell>
          <cell r="AL89">
            <v>-34.799999999999997</v>
          </cell>
          <cell r="AM89">
            <v>-34.799999999999997</v>
          </cell>
          <cell r="AN89">
            <v>-36.129999999999995</v>
          </cell>
          <cell r="AO89">
            <v>-36.129999999999995</v>
          </cell>
          <cell r="AP89">
            <v>-36.129999999999995</v>
          </cell>
          <cell r="AQ89">
            <v>-36.129999999999995</v>
          </cell>
          <cell r="AR89">
            <v>-36.129999999999995</v>
          </cell>
          <cell r="AS89">
            <v>-36.129999999999995</v>
          </cell>
          <cell r="AT89">
            <v>-36.129999999999995</v>
          </cell>
          <cell r="AU89">
            <v>-36.129999999999995</v>
          </cell>
          <cell r="AV89">
            <v>-36.129999999999995</v>
          </cell>
          <cell r="AW89">
            <v>-36.129999999999995</v>
          </cell>
          <cell r="AX89">
            <v>-36.129999999999995</v>
          </cell>
          <cell r="AY89">
            <v>-36.129999999999995</v>
          </cell>
          <cell r="AZ89">
            <v>-36.129999999999995</v>
          </cell>
          <cell r="BA89">
            <v>-36.129999999999995</v>
          </cell>
          <cell r="BB89">
            <v>-36.129999999999995</v>
          </cell>
          <cell r="BC89">
            <v>-36.129999999999995</v>
          </cell>
          <cell r="BD89">
            <v>-36.129999999999995</v>
          </cell>
          <cell r="BE89">
            <v>-36.129999999999995</v>
          </cell>
          <cell r="BF89">
            <v>-36.129999999999995</v>
          </cell>
          <cell r="BG89">
            <v>-36.129999999999995</v>
          </cell>
          <cell r="BH89">
            <v>-36.129999999999995</v>
          </cell>
          <cell r="BI89">
            <v>-36.129999999999995</v>
          </cell>
          <cell r="BJ89">
            <v>-36.129999999999995</v>
          </cell>
          <cell r="BK89">
            <v>-36.129999999999995</v>
          </cell>
          <cell r="BL89">
            <v>-37.449999999999996</v>
          </cell>
          <cell r="BM89">
            <v>-37.449999999999996</v>
          </cell>
          <cell r="BN89">
            <v>-37.449999999999996</v>
          </cell>
          <cell r="BO89">
            <v>-37.449999999999996</v>
          </cell>
          <cell r="BP89">
            <v>-37.449999999999996</v>
          </cell>
          <cell r="BQ89">
            <v>-37.449999999999996</v>
          </cell>
          <cell r="BR89">
            <v>-37.449999999999996</v>
          </cell>
          <cell r="BS89">
            <v>-37.449999999999996</v>
          </cell>
          <cell r="BT89">
            <v>-37.449999999999996</v>
          </cell>
          <cell r="BU89">
            <v>-37.449999999999996</v>
          </cell>
          <cell r="BV89">
            <v>-37.449999999999996</v>
          </cell>
          <cell r="BW89">
            <v>-37.449999999999996</v>
          </cell>
          <cell r="BX89">
            <v>-37.449999999999996</v>
          </cell>
          <cell r="BY89">
            <v>-37.449999999999996</v>
          </cell>
          <cell r="BZ89">
            <v>-37.449999999999996</v>
          </cell>
          <cell r="CA89">
            <v>-37.449999999999996</v>
          </cell>
          <cell r="CB89">
            <v>-37.449999999999996</v>
          </cell>
          <cell r="CC89">
            <v>-37.449999999999996</v>
          </cell>
          <cell r="CD89">
            <v>-37.449999999999996</v>
          </cell>
          <cell r="CE89">
            <v>-37.449999999999996</v>
          </cell>
          <cell r="CF89">
            <v>-37.449999999999996</v>
          </cell>
          <cell r="CG89">
            <v>-37.449999999999996</v>
          </cell>
          <cell r="CH89">
            <v>-37.449999999999996</v>
          </cell>
          <cell r="CI89">
            <v>-37.449999999999996</v>
          </cell>
          <cell r="CJ89">
            <v>-38.78</v>
          </cell>
          <cell r="CK89">
            <v>-38.78</v>
          </cell>
          <cell r="CL89">
            <v>-38.78</v>
          </cell>
          <cell r="CM89">
            <v>-38.78</v>
          </cell>
          <cell r="CN89">
            <v>-38.78</v>
          </cell>
          <cell r="CO89">
            <v>-38.78</v>
          </cell>
          <cell r="CP89">
            <v>-38.78</v>
          </cell>
          <cell r="CQ89">
            <v>-38.78</v>
          </cell>
          <cell r="CR89">
            <v>-38.78</v>
          </cell>
          <cell r="CS89">
            <v>-38.78</v>
          </cell>
          <cell r="CT89">
            <v>-38.78</v>
          </cell>
          <cell r="CU89">
            <v>-38.78</v>
          </cell>
          <cell r="CV89">
            <v>-40.109999999999992</v>
          </cell>
          <cell r="CW89">
            <v>-40.109999999999992</v>
          </cell>
          <cell r="CX89">
            <v>-40.109999999999992</v>
          </cell>
          <cell r="CY89">
            <v>-40.109999999999992</v>
          </cell>
          <cell r="CZ89">
            <v>-40.109999999999992</v>
          </cell>
          <cell r="DA89">
            <v>-40.109999999999992</v>
          </cell>
          <cell r="DB89">
            <v>-40.109999999999992</v>
          </cell>
          <cell r="DC89">
            <v>-40.109999999999992</v>
          </cell>
          <cell r="DD89">
            <v>-40.109999999999992</v>
          </cell>
          <cell r="DE89">
            <v>-40.109999999999992</v>
          </cell>
          <cell r="DF89">
            <v>-40.109999999999992</v>
          </cell>
          <cell r="DG89">
            <v>-40.109999999999992</v>
          </cell>
          <cell r="DH89">
            <v>1</v>
          </cell>
          <cell r="DI89">
            <v>1</v>
          </cell>
          <cell r="DJ89">
            <v>1</v>
          </cell>
          <cell r="DK89">
            <v>1</v>
          </cell>
          <cell r="DL89">
            <v>1</v>
          </cell>
          <cell r="DM89">
            <v>1</v>
          </cell>
          <cell r="DN89">
            <v>1</v>
          </cell>
          <cell r="DO89">
            <v>1</v>
          </cell>
          <cell r="DP89">
            <v>1</v>
          </cell>
          <cell r="DQ89">
            <v>1</v>
          </cell>
          <cell r="DR89">
            <v>1</v>
          </cell>
          <cell r="DS89">
            <v>1</v>
          </cell>
        </row>
        <row r="90">
          <cell r="C90" t="str">
            <v>IRP19Wind_UT_CP_T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-21.47999999999999</v>
          </cell>
          <cell r="Q90">
            <v>-21.47999999999999</v>
          </cell>
          <cell r="R90">
            <v>-21.47999999999999</v>
          </cell>
          <cell r="S90">
            <v>-21.47999999999999</v>
          </cell>
          <cell r="T90">
            <v>-21.47999999999999</v>
          </cell>
          <cell r="U90">
            <v>-21.47999999999999</v>
          </cell>
          <cell r="V90">
            <v>-21.47999999999999</v>
          </cell>
          <cell r="W90">
            <v>-21.47999999999999</v>
          </cell>
          <cell r="X90">
            <v>-21.47999999999999</v>
          </cell>
          <cell r="Y90">
            <v>-21.47999999999999</v>
          </cell>
          <cell r="Z90">
            <v>-21.47999999999999</v>
          </cell>
          <cell r="AA90">
            <v>-21.47999999999999</v>
          </cell>
          <cell r="AB90">
            <v>-21.47999999999999</v>
          </cell>
          <cell r="AC90">
            <v>-21.47999999999999</v>
          </cell>
          <cell r="AD90">
            <v>-21.47999999999999</v>
          </cell>
          <cell r="AE90">
            <v>-21.47999999999999</v>
          </cell>
          <cell r="AF90">
            <v>-21.47999999999999</v>
          </cell>
          <cell r="AG90">
            <v>-21.47999999999999</v>
          </cell>
          <cell r="AH90">
            <v>-21.47999999999999</v>
          </cell>
          <cell r="AI90">
            <v>-21.47999999999999</v>
          </cell>
          <cell r="AJ90">
            <v>-21.47999999999999</v>
          </cell>
          <cell r="AK90">
            <v>-21.47999999999999</v>
          </cell>
          <cell r="AL90">
            <v>-21.47999999999999</v>
          </cell>
          <cell r="AM90">
            <v>-21.47999999999999</v>
          </cell>
          <cell r="AN90">
            <v>-22.277999999999992</v>
          </cell>
          <cell r="AO90">
            <v>-22.277999999999992</v>
          </cell>
          <cell r="AP90">
            <v>-22.277999999999992</v>
          </cell>
          <cell r="AQ90">
            <v>-22.277999999999992</v>
          </cell>
          <cell r="AR90">
            <v>-22.277999999999992</v>
          </cell>
          <cell r="AS90">
            <v>-22.277999999999992</v>
          </cell>
          <cell r="AT90">
            <v>-22.277999999999992</v>
          </cell>
          <cell r="AU90">
            <v>-22.277999999999992</v>
          </cell>
          <cell r="AV90">
            <v>-22.277999999999992</v>
          </cell>
          <cell r="AW90">
            <v>-22.277999999999992</v>
          </cell>
          <cell r="AX90">
            <v>-22.277999999999992</v>
          </cell>
          <cell r="AY90">
            <v>-22.277999999999992</v>
          </cell>
          <cell r="AZ90">
            <v>-22.277999999999992</v>
          </cell>
          <cell r="BA90">
            <v>-22.277999999999992</v>
          </cell>
          <cell r="BB90">
            <v>-22.277999999999992</v>
          </cell>
          <cell r="BC90">
            <v>-22.277999999999992</v>
          </cell>
          <cell r="BD90">
            <v>-22.277999999999992</v>
          </cell>
          <cell r="BE90">
            <v>-22.277999999999992</v>
          </cell>
          <cell r="BF90">
            <v>-22.277999999999992</v>
          </cell>
          <cell r="BG90">
            <v>-22.277999999999992</v>
          </cell>
          <cell r="BH90">
            <v>-22.277999999999992</v>
          </cell>
          <cell r="BI90">
            <v>-22.277999999999992</v>
          </cell>
          <cell r="BJ90">
            <v>-22.277999999999992</v>
          </cell>
          <cell r="BK90">
            <v>-22.277999999999992</v>
          </cell>
          <cell r="BL90">
            <v>-23.070009999999996</v>
          </cell>
          <cell r="BM90">
            <v>-23.070009999999996</v>
          </cell>
          <cell r="BN90">
            <v>-23.070009999999996</v>
          </cell>
          <cell r="BO90">
            <v>-23.070009999999996</v>
          </cell>
          <cell r="BP90">
            <v>-23.070009999999996</v>
          </cell>
          <cell r="BQ90">
            <v>-23.070009999999996</v>
          </cell>
          <cell r="BR90">
            <v>-23.070009999999996</v>
          </cell>
          <cell r="BS90">
            <v>-23.070009999999996</v>
          </cell>
          <cell r="BT90">
            <v>-23.070009999999996</v>
          </cell>
          <cell r="BU90">
            <v>-23.070009999999996</v>
          </cell>
          <cell r="BV90">
            <v>-23.070009999999996</v>
          </cell>
          <cell r="BW90">
            <v>-23.070009999999996</v>
          </cell>
          <cell r="BX90">
            <v>-23.070009999999996</v>
          </cell>
          <cell r="BY90">
            <v>-23.070009999999996</v>
          </cell>
          <cell r="BZ90">
            <v>-23.070009999999996</v>
          </cell>
          <cell r="CA90">
            <v>-23.070009999999996</v>
          </cell>
          <cell r="CB90">
            <v>-23.070009999999996</v>
          </cell>
          <cell r="CC90">
            <v>-23.070009999999996</v>
          </cell>
          <cell r="CD90">
            <v>-23.070009999999996</v>
          </cell>
          <cell r="CE90">
            <v>-23.070009999999996</v>
          </cell>
          <cell r="CF90">
            <v>-23.070009999999996</v>
          </cell>
          <cell r="CG90">
            <v>-23.070009999999996</v>
          </cell>
          <cell r="CH90">
            <v>-23.070009999999996</v>
          </cell>
          <cell r="CI90">
            <v>-23.070009999999996</v>
          </cell>
          <cell r="CJ90">
            <v>-23.867999999999995</v>
          </cell>
          <cell r="CK90">
            <v>-23.867999999999995</v>
          </cell>
          <cell r="CL90">
            <v>-23.867999999999995</v>
          </cell>
          <cell r="CM90">
            <v>-23.867999999999995</v>
          </cell>
          <cell r="CN90">
            <v>-23.867999999999995</v>
          </cell>
          <cell r="CO90">
            <v>-23.867999999999995</v>
          </cell>
          <cell r="CP90">
            <v>-23.867999999999995</v>
          </cell>
          <cell r="CQ90">
            <v>-23.867999999999995</v>
          </cell>
          <cell r="CR90">
            <v>-23.867999999999995</v>
          </cell>
          <cell r="CS90">
            <v>-23.867999999999995</v>
          </cell>
          <cell r="CT90">
            <v>-23.867999999999995</v>
          </cell>
          <cell r="CU90">
            <v>-23.867999999999995</v>
          </cell>
          <cell r="CV90">
            <v>-24.665989999999994</v>
          </cell>
          <cell r="CW90">
            <v>-24.665989999999994</v>
          </cell>
          <cell r="CX90">
            <v>-24.665989999999994</v>
          </cell>
          <cell r="CY90">
            <v>-24.665989999999994</v>
          </cell>
          <cell r="CZ90">
            <v>-24.665989999999994</v>
          </cell>
          <cell r="DA90">
            <v>-24.665989999999994</v>
          </cell>
          <cell r="DB90">
            <v>-24.665989999999994</v>
          </cell>
          <cell r="DC90">
            <v>-24.665989999999994</v>
          </cell>
          <cell r="DD90">
            <v>-24.665989999999994</v>
          </cell>
          <cell r="DE90">
            <v>-24.665989999999994</v>
          </cell>
          <cell r="DF90">
            <v>-24.665989999999994</v>
          </cell>
          <cell r="DG90">
            <v>-24.665989999999994</v>
          </cell>
          <cell r="DH90">
            <v>-24.665989999999994</v>
          </cell>
          <cell r="DI90">
            <v>-24.665989999999994</v>
          </cell>
          <cell r="DJ90">
            <v>-24.665989999999994</v>
          </cell>
          <cell r="DK90">
            <v>-24.665989999999994</v>
          </cell>
          <cell r="DL90">
            <v>-24.665989999999994</v>
          </cell>
          <cell r="DM90">
            <v>-24.665989999999994</v>
          </cell>
          <cell r="DN90">
            <v>-24.665989999999994</v>
          </cell>
          <cell r="DO90">
            <v>-24.665989999999994</v>
          </cell>
          <cell r="DP90">
            <v>-24.665989999999994</v>
          </cell>
          <cell r="DQ90">
            <v>-24.665989999999994</v>
          </cell>
          <cell r="DR90">
            <v>-24.665989999999994</v>
          </cell>
          <cell r="DS90">
            <v>-24.665989999999994</v>
          </cell>
        </row>
        <row r="91">
          <cell r="C91" t="str">
            <v>IRP19Wind_WYAE_T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-20.480000000000004</v>
          </cell>
          <cell r="AC91">
            <v>-20.480000000000004</v>
          </cell>
          <cell r="AD91">
            <v>-20.480000000000004</v>
          </cell>
          <cell r="AE91">
            <v>-20.480000000000004</v>
          </cell>
          <cell r="AF91">
            <v>-20.480000000000004</v>
          </cell>
          <cell r="AG91">
            <v>-20.480000000000004</v>
          </cell>
          <cell r="AH91">
            <v>-20.480000000000004</v>
          </cell>
          <cell r="AI91">
            <v>-20.480000000000004</v>
          </cell>
          <cell r="AJ91">
            <v>-20.480000000000004</v>
          </cell>
          <cell r="AK91">
            <v>-20.480000000000004</v>
          </cell>
          <cell r="AL91">
            <v>-20.480000000000004</v>
          </cell>
          <cell r="AM91">
            <v>-20.480000000000004</v>
          </cell>
          <cell r="AN91">
            <v>-21.277999999999992</v>
          </cell>
          <cell r="AO91">
            <v>-21.277999999999992</v>
          </cell>
          <cell r="AP91">
            <v>-21.277999999999992</v>
          </cell>
          <cell r="AQ91">
            <v>-21.277999999999992</v>
          </cell>
          <cell r="AR91">
            <v>-21.277999999999992</v>
          </cell>
          <cell r="AS91">
            <v>-21.277999999999992</v>
          </cell>
          <cell r="AT91">
            <v>-21.277999999999992</v>
          </cell>
          <cell r="AU91">
            <v>-21.277999999999992</v>
          </cell>
          <cell r="AV91">
            <v>-21.277999999999992</v>
          </cell>
          <cell r="AW91">
            <v>-21.277999999999992</v>
          </cell>
          <cell r="AX91">
            <v>-21.277999999999992</v>
          </cell>
          <cell r="AY91">
            <v>-21.277999999999992</v>
          </cell>
          <cell r="AZ91">
            <v>-21.277999999999992</v>
          </cell>
          <cell r="BA91">
            <v>-21.277999999999992</v>
          </cell>
          <cell r="BB91">
            <v>-21.277999999999992</v>
          </cell>
          <cell r="BC91">
            <v>-21.277999999999992</v>
          </cell>
          <cell r="BD91">
            <v>-21.277999999999992</v>
          </cell>
          <cell r="BE91">
            <v>-21.277999999999992</v>
          </cell>
          <cell r="BF91">
            <v>-21.277999999999992</v>
          </cell>
          <cell r="BG91">
            <v>-21.277999999999992</v>
          </cell>
          <cell r="BH91">
            <v>-21.277999999999992</v>
          </cell>
          <cell r="BI91">
            <v>-21.277999999999992</v>
          </cell>
          <cell r="BJ91">
            <v>-21.277999999999992</v>
          </cell>
          <cell r="BK91">
            <v>-21.277999999999992</v>
          </cell>
          <cell r="BL91">
            <v>-22.069999999999993</v>
          </cell>
          <cell r="BM91">
            <v>-22.069999999999993</v>
          </cell>
          <cell r="BN91">
            <v>-22.069999999999993</v>
          </cell>
          <cell r="BO91">
            <v>-22.069999999999993</v>
          </cell>
          <cell r="BP91">
            <v>-22.069999999999993</v>
          </cell>
          <cell r="BQ91">
            <v>-22.069999999999993</v>
          </cell>
          <cell r="BR91">
            <v>-22.069999999999993</v>
          </cell>
          <cell r="BS91">
            <v>-22.069999999999993</v>
          </cell>
          <cell r="BT91">
            <v>-22.069999999999993</v>
          </cell>
          <cell r="BU91">
            <v>-22.069999999999993</v>
          </cell>
          <cell r="BV91">
            <v>-22.069999999999993</v>
          </cell>
          <cell r="BW91">
            <v>-22.069999999999993</v>
          </cell>
          <cell r="BX91">
            <v>-22.069999999999993</v>
          </cell>
          <cell r="BY91">
            <v>-22.069999999999993</v>
          </cell>
          <cell r="BZ91">
            <v>-22.069999999999993</v>
          </cell>
          <cell r="CA91">
            <v>-22.069999999999993</v>
          </cell>
          <cell r="CB91">
            <v>-22.069999999999993</v>
          </cell>
          <cell r="CC91">
            <v>-22.069999999999993</v>
          </cell>
          <cell r="CD91">
            <v>-22.069999999999993</v>
          </cell>
          <cell r="CE91">
            <v>-22.069999999999993</v>
          </cell>
          <cell r="CF91">
            <v>-22.069999999999993</v>
          </cell>
          <cell r="CG91">
            <v>-22.069999999999993</v>
          </cell>
          <cell r="CH91">
            <v>-22.069999999999993</v>
          </cell>
          <cell r="CI91">
            <v>-22.069999999999993</v>
          </cell>
          <cell r="CJ91">
            <v>-22.867999999999995</v>
          </cell>
          <cell r="CK91">
            <v>-22.867999999999995</v>
          </cell>
          <cell r="CL91">
            <v>-22.867999999999995</v>
          </cell>
          <cell r="CM91">
            <v>-22.867999999999995</v>
          </cell>
          <cell r="CN91">
            <v>-22.867999999999995</v>
          </cell>
          <cell r="CO91">
            <v>-22.867999999999995</v>
          </cell>
          <cell r="CP91">
            <v>-22.867999999999995</v>
          </cell>
          <cell r="CQ91">
            <v>-22.867999999999995</v>
          </cell>
          <cell r="CR91">
            <v>-22.867999999999995</v>
          </cell>
          <cell r="CS91">
            <v>-22.867999999999995</v>
          </cell>
          <cell r="CT91">
            <v>-22.867999999999995</v>
          </cell>
          <cell r="CU91">
            <v>-22.867999999999995</v>
          </cell>
          <cell r="CV91">
            <v>-23.665999999999997</v>
          </cell>
          <cell r="CW91">
            <v>-23.665999999999997</v>
          </cell>
          <cell r="CX91">
            <v>-23.665999999999997</v>
          </cell>
          <cell r="CY91">
            <v>-23.665999999999997</v>
          </cell>
          <cell r="CZ91">
            <v>-23.665999999999997</v>
          </cell>
          <cell r="DA91">
            <v>-23.665999999999997</v>
          </cell>
          <cell r="DB91">
            <v>-23.665999999999997</v>
          </cell>
          <cell r="DC91">
            <v>-23.665999999999997</v>
          </cell>
          <cell r="DD91">
            <v>-23.665999999999997</v>
          </cell>
          <cell r="DE91">
            <v>-23.665999999999997</v>
          </cell>
          <cell r="DF91">
            <v>-23.665999999999997</v>
          </cell>
          <cell r="DG91">
            <v>-23.665999999999997</v>
          </cell>
          <cell r="DH91">
            <v>-23.665999999999997</v>
          </cell>
          <cell r="DI91">
            <v>-23.665999999999997</v>
          </cell>
          <cell r="DJ91">
            <v>-23.665999999999997</v>
          </cell>
          <cell r="DK91">
            <v>-23.665999999999997</v>
          </cell>
          <cell r="DL91">
            <v>-23.665999999999997</v>
          </cell>
          <cell r="DM91">
            <v>-23.665999999999997</v>
          </cell>
          <cell r="DN91">
            <v>-23.665999999999997</v>
          </cell>
          <cell r="DO91">
            <v>-23.665999999999997</v>
          </cell>
          <cell r="DP91">
            <v>-23.665999999999997</v>
          </cell>
          <cell r="DQ91">
            <v>-23.665999999999997</v>
          </cell>
          <cell r="DR91">
            <v>-23.665999999999997</v>
          </cell>
          <cell r="DS91">
            <v>-23.665999999999997</v>
          </cell>
        </row>
        <row r="92">
          <cell r="C92" t="str">
            <v>IRP19Wind_ID_T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</row>
        <row r="93">
          <cell r="C93" t="str">
            <v>IRP19Wind_wS_YK_T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</row>
        <row r="94">
          <cell r="C94" t="str">
            <v>IRP19Wind_WW_T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</row>
        <row r="95">
          <cell r="C95" t="str">
            <v>IRP19Wind_YK_T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</row>
        <row r="96">
          <cell r="C96" t="str">
            <v>IRP19Wind_wS_PNC_T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RenewContract$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E3">
            <v>2032</v>
          </cell>
          <cell r="F3">
            <v>48214</v>
          </cell>
          <cell r="G3">
            <v>48245</v>
          </cell>
          <cell r="H3">
            <v>48274</v>
          </cell>
          <cell r="I3">
            <v>48305</v>
          </cell>
          <cell r="J3">
            <v>48335</v>
          </cell>
          <cell r="K3">
            <v>48366</v>
          </cell>
          <cell r="L3">
            <v>48396</v>
          </cell>
          <cell r="M3">
            <v>48427</v>
          </cell>
          <cell r="N3">
            <v>48458</v>
          </cell>
          <cell r="O3">
            <v>48488</v>
          </cell>
          <cell r="P3">
            <v>48519</v>
          </cell>
          <cell r="Q3">
            <v>48549</v>
          </cell>
          <cell r="R3">
            <v>2033</v>
          </cell>
          <cell r="S3">
            <v>48580</v>
          </cell>
          <cell r="T3">
            <v>48611</v>
          </cell>
          <cell r="U3">
            <v>48639</v>
          </cell>
          <cell r="V3">
            <v>48670</v>
          </cell>
          <cell r="W3">
            <v>48700</v>
          </cell>
          <cell r="X3">
            <v>48731</v>
          </cell>
          <cell r="Y3">
            <v>48761</v>
          </cell>
          <cell r="Z3">
            <v>48792</v>
          </cell>
          <cell r="AA3">
            <v>48823</v>
          </cell>
          <cell r="AB3">
            <v>48853</v>
          </cell>
          <cell r="AC3">
            <v>48884</v>
          </cell>
          <cell r="AD3">
            <v>48914</v>
          </cell>
          <cell r="AE3">
            <v>2034</v>
          </cell>
          <cell r="AF3">
            <v>48945</v>
          </cell>
          <cell r="AG3">
            <v>48976</v>
          </cell>
          <cell r="AH3">
            <v>49004</v>
          </cell>
          <cell r="AI3">
            <v>49035</v>
          </cell>
          <cell r="AJ3">
            <v>49065</v>
          </cell>
          <cell r="AK3">
            <v>49096</v>
          </cell>
          <cell r="AL3">
            <v>49126</v>
          </cell>
          <cell r="AM3">
            <v>49157</v>
          </cell>
          <cell r="AN3">
            <v>49188</v>
          </cell>
          <cell r="AO3">
            <v>49218</v>
          </cell>
          <cell r="AP3">
            <v>49249</v>
          </cell>
          <cell r="AQ3">
            <v>49279</v>
          </cell>
          <cell r="AR3">
            <v>2035</v>
          </cell>
          <cell r="AS3">
            <v>49310</v>
          </cell>
          <cell r="AT3">
            <v>49341</v>
          </cell>
          <cell r="AU3">
            <v>49369</v>
          </cell>
          <cell r="AV3">
            <v>49400</v>
          </cell>
          <cell r="AW3">
            <v>49430</v>
          </cell>
          <cell r="AX3">
            <v>49461</v>
          </cell>
          <cell r="AY3">
            <v>49491</v>
          </cell>
          <cell r="AZ3">
            <v>49522</v>
          </cell>
          <cell r="BA3">
            <v>49553</v>
          </cell>
          <cell r="BB3">
            <v>49583</v>
          </cell>
          <cell r="BC3">
            <v>49614</v>
          </cell>
          <cell r="BD3">
            <v>49644</v>
          </cell>
          <cell r="BE3">
            <v>2036</v>
          </cell>
          <cell r="BF3">
            <v>49675</v>
          </cell>
          <cell r="BG3">
            <v>49706</v>
          </cell>
          <cell r="BH3">
            <v>49735</v>
          </cell>
          <cell r="BI3">
            <v>49766</v>
          </cell>
          <cell r="BJ3">
            <v>49796</v>
          </cell>
          <cell r="BK3">
            <v>49827</v>
          </cell>
          <cell r="BL3">
            <v>49857</v>
          </cell>
          <cell r="BM3">
            <v>49888</v>
          </cell>
          <cell r="BN3">
            <v>49919</v>
          </cell>
          <cell r="BO3">
            <v>49949</v>
          </cell>
          <cell r="BP3">
            <v>49980</v>
          </cell>
          <cell r="BQ3">
            <v>50010</v>
          </cell>
          <cell r="BR3">
            <v>2037</v>
          </cell>
          <cell r="BS3">
            <v>50041</v>
          </cell>
          <cell r="BT3">
            <v>50072</v>
          </cell>
          <cell r="BU3">
            <v>50100</v>
          </cell>
          <cell r="BV3">
            <v>50131</v>
          </cell>
          <cell r="BW3">
            <v>50161</v>
          </cell>
          <cell r="BX3">
            <v>50192</v>
          </cell>
          <cell r="BY3">
            <v>50222</v>
          </cell>
          <cell r="BZ3">
            <v>50253</v>
          </cell>
          <cell r="CA3">
            <v>50284</v>
          </cell>
          <cell r="CB3">
            <v>50314</v>
          </cell>
          <cell r="CC3">
            <v>50345</v>
          </cell>
          <cell r="CD3">
            <v>50375</v>
          </cell>
          <cell r="CE3">
            <v>2038</v>
          </cell>
          <cell r="CF3">
            <v>50406</v>
          </cell>
          <cell r="CG3">
            <v>50437</v>
          </cell>
          <cell r="CH3">
            <v>50465</v>
          </cell>
          <cell r="CI3">
            <v>50496</v>
          </cell>
          <cell r="CJ3">
            <v>50526</v>
          </cell>
          <cell r="CK3">
            <v>50557</v>
          </cell>
          <cell r="CL3">
            <v>50587</v>
          </cell>
          <cell r="CM3">
            <v>50618</v>
          </cell>
          <cell r="CN3">
            <v>50649</v>
          </cell>
          <cell r="CO3">
            <v>50679</v>
          </cell>
          <cell r="CP3">
            <v>50710</v>
          </cell>
          <cell r="CQ3">
            <v>50740</v>
          </cell>
          <cell r="CR3">
            <v>2039</v>
          </cell>
          <cell r="CS3">
            <v>50771</v>
          </cell>
          <cell r="CT3">
            <v>50802</v>
          </cell>
          <cell r="CU3">
            <v>50830</v>
          </cell>
          <cell r="CV3">
            <v>50861</v>
          </cell>
          <cell r="CW3">
            <v>50891</v>
          </cell>
          <cell r="CX3">
            <v>50922</v>
          </cell>
          <cell r="CY3">
            <v>50952</v>
          </cell>
          <cell r="CZ3">
            <v>50983</v>
          </cell>
          <cell r="DA3">
            <v>51014</v>
          </cell>
          <cell r="DB3">
            <v>51044</v>
          </cell>
          <cell r="DC3">
            <v>51075</v>
          </cell>
          <cell r="DD3">
            <v>51105</v>
          </cell>
          <cell r="DE3">
            <v>2040</v>
          </cell>
          <cell r="DF3">
            <v>51136</v>
          </cell>
          <cell r="DG3">
            <v>51167</v>
          </cell>
          <cell r="DH3">
            <v>51196</v>
          </cell>
          <cell r="DI3">
            <v>51227</v>
          </cell>
          <cell r="DJ3">
            <v>51257</v>
          </cell>
          <cell r="DK3">
            <v>51288</v>
          </cell>
          <cell r="DL3">
            <v>51318</v>
          </cell>
          <cell r="DM3">
            <v>51349</v>
          </cell>
          <cell r="DN3">
            <v>51380</v>
          </cell>
          <cell r="DO3">
            <v>51410</v>
          </cell>
          <cell r="DP3">
            <v>51441</v>
          </cell>
          <cell r="DQ3">
            <v>51471</v>
          </cell>
          <cell r="DR3">
            <v>2041</v>
          </cell>
          <cell r="DS3">
            <v>51502</v>
          </cell>
          <cell r="DT3">
            <v>51533</v>
          </cell>
          <cell r="DU3">
            <v>51561</v>
          </cell>
          <cell r="DV3">
            <v>51592</v>
          </cell>
          <cell r="DW3">
            <v>51622</v>
          </cell>
          <cell r="DX3">
            <v>51653</v>
          </cell>
          <cell r="DY3">
            <v>51683</v>
          </cell>
          <cell r="DZ3">
            <v>51714</v>
          </cell>
          <cell r="EA3">
            <v>51745</v>
          </cell>
          <cell r="EB3">
            <v>51775</v>
          </cell>
          <cell r="EC3">
            <v>51806</v>
          </cell>
          <cell r="ED3">
            <v>51836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368</v>
          </cell>
          <cell r="G32">
            <v>-162</v>
          </cell>
          <cell r="H32">
            <v>2519.5999999996275</v>
          </cell>
          <cell r="I32">
            <v>3922</v>
          </cell>
          <cell r="J32">
            <v>14295.400000000373</v>
          </cell>
          <cell r="K32">
            <v>6818</v>
          </cell>
          <cell r="L32">
            <v>23932</v>
          </cell>
          <cell r="M32">
            <v>3836</v>
          </cell>
          <cell r="N32">
            <v>488.5</v>
          </cell>
          <cell r="O32">
            <v>2284</v>
          </cell>
          <cell r="P32">
            <v>653</v>
          </cell>
          <cell r="Q32">
            <v>-368</v>
          </cell>
          <cell r="R32">
            <v>36466.90000000596</v>
          </cell>
          <cell r="S32">
            <v>617</v>
          </cell>
          <cell r="T32">
            <v>9</v>
          </cell>
          <cell r="U32">
            <v>2824</v>
          </cell>
          <cell r="V32">
            <v>1731.8999999999069</v>
          </cell>
          <cell r="W32">
            <v>26080.5</v>
          </cell>
          <cell r="X32">
            <v>680.5</v>
          </cell>
          <cell r="Y32">
            <v>1834</v>
          </cell>
          <cell r="Z32">
            <v>2208</v>
          </cell>
          <cell r="AA32">
            <v>-105.5</v>
          </cell>
          <cell r="AB32">
            <v>818.5</v>
          </cell>
          <cell r="AC32">
            <v>-164</v>
          </cell>
          <cell r="AD32">
            <v>-67</v>
          </cell>
          <cell r="AE32">
            <v>22139</v>
          </cell>
          <cell r="AF32">
            <v>-434</v>
          </cell>
          <cell r="AG32">
            <v>-26</v>
          </cell>
          <cell r="AH32">
            <v>2230.7000000001863</v>
          </cell>
          <cell r="AI32">
            <v>835.79999999981374</v>
          </cell>
          <cell r="AJ32">
            <v>15718.5</v>
          </cell>
          <cell r="AK32">
            <v>10047</v>
          </cell>
          <cell r="AL32">
            <v>-6261</v>
          </cell>
          <cell r="AM32">
            <v>6856</v>
          </cell>
          <cell r="AN32">
            <v>512.5</v>
          </cell>
          <cell r="AO32">
            <v>-10568</v>
          </cell>
          <cell r="AP32">
            <v>3084.5</v>
          </cell>
          <cell r="AQ32">
            <v>143</v>
          </cell>
          <cell r="AR32">
            <v>33404.70000000298</v>
          </cell>
          <cell r="AS32">
            <v>-125</v>
          </cell>
          <cell r="AT32">
            <v>-61</v>
          </cell>
          <cell r="AU32">
            <v>352.40000000037253</v>
          </cell>
          <cell r="AV32">
            <v>1477.8999999999069</v>
          </cell>
          <cell r="AW32">
            <v>16615</v>
          </cell>
          <cell r="AX32">
            <v>14640.400000000373</v>
          </cell>
          <cell r="AY32">
            <v>5314</v>
          </cell>
          <cell r="AZ32">
            <v>-662</v>
          </cell>
          <cell r="BA32">
            <v>1796</v>
          </cell>
          <cell r="BB32">
            <v>-4760</v>
          </cell>
          <cell r="BC32">
            <v>-467</v>
          </cell>
          <cell r="BD32">
            <v>-716</v>
          </cell>
          <cell r="BE32">
            <v>19353</v>
          </cell>
          <cell r="BF32">
            <v>-261.5</v>
          </cell>
          <cell r="BG32">
            <v>-50</v>
          </cell>
          <cell r="BH32">
            <v>2544.2000000001863</v>
          </cell>
          <cell r="BI32">
            <v>2728.2000000001863</v>
          </cell>
          <cell r="BJ32">
            <v>26516.700000000186</v>
          </cell>
          <cell r="BK32">
            <v>-1922.5999999996275</v>
          </cell>
          <cell r="BL32">
            <v>3003</v>
          </cell>
          <cell r="BM32">
            <v>-3684</v>
          </cell>
          <cell r="BN32">
            <v>-1687.5</v>
          </cell>
          <cell r="BO32">
            <v>957.5</v>
          </cell>
          <cell r="BP32">
            <v>-264</v>
          </cell>
          <cell r="BQ32">
            <v>-8527</v>
          </cell>
          <cell r="BR32">
            <v>39176.70000000298</v>
          </cell>
          <cell r="BS32">
            <v>-3295.5</v>
          </cell>
          <cell r="BT32">
            <v>512</v>
          </cell>
          <cell r="BU32">
            <v>3739.4000000003725</v>
          </cell>
          <cell r="BV32">
            <v>7449.6000000000931</v>
          </cell>
          <cell r="BW32">
            <v>20199.200000000186</v>
          </cell>
          <cell r="BX32">
            <v>7457</v>
          </cell>
          <cell r="BY32">
            <v>60</v>
          </cell>
          <cell r="BZ32">
            <v>0</v>
          </cell>
          <cell r="CA32">
            <v>-833</v>
          </cell>
          <cell r="CB32">
            <v>1020</v>
          </cell>
          <cell r="CC32">
            <v>3154</v>
          </cell>
          <cell r="CD32">
            <v>-286</v>
          </cell>
          <cell r="CE32">
            <v>26458.79999999702</v>
          </cell>
          <cell r="CF32">
            <v>-37</v>
          </cell>
          <cell r="CG32">
            <v>352</v>
          </cell>
          <cell r="CH32">
            <v>4599.7999999998137</v>
          </cell>
          <cell r="CI32">
            <v>-442</v>
          </cell>
          <cell r="CJ32">
            <v>17043</v>
          </cell>
          <cell r="CK32">
            <v>3971</v>
          </cell>
          <cell r="CL32">
            <v>-3604</v>
          </cell>
          <cell r="CM32">
            <v>-627</v>
          </cell>
          <cell r="CN32">
            <v>-144</v>
          </cell>
          <cell r="CO32">
            <v>1928</v>
          </cell>
          <cell r="CP32">
            <v>2218</v>
          </cell>
          <cell r="CQ32">
            <v>1201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6136</v>
          </cell>
          <cell r="G33">
            <v>4863.5</v>
          </cell>
          <cell r="H33">
            <v>5540</v>
          </cell>
          <cell r="I33">
            <v>9232</v>
          </cell>
          <cell r="J33">
            <v>0</v>
          </cell>
          <cell r="K33">
            <v>1901.5</v>
          </cell>
          <cell r="L33">
            <v>11373</v>
          </cell>
          <cell r="M33">
            <v>3335</v>
          </cell>
          <cell r="N33">
            <v>2069</v>
          </cell>
          <cell r="O33">
            <v>9220</v>
          </cell>
          <cell r="P33">
            <v>4882</v>
          </cell>
          <cell r="Q33">
            <v>25939</v>
          </cell>
          <cell r="R33">
            <v>104696.5</v>
          </cell>
          <cell r="S33">
            <v>2299</v>
          </cell>
          <cell r="T33">
            <v>4807</v>
          </cell>
          <cell r="U33">
            <v>4917.5</v>
          </cell>
          <cell r="V33">
            <v>7074.5</v>
          </cell>
          <cell r="W33">
            <v>-352</v>
          </cell>
          <cell r="X33">
            <v>-299</v>
          </cell>
          <cell r="Y33">
            <v>51292</v>
          </cell>
          <cell r="Z33">
            <v>13750</v>
          </cell>
          <cell r="AA33">
            <v>7663.5</v>
          </cell>
          <cell r="AB33">
            <v>4065</v>
          </cell>
          <cell r="AC33">
            <v>5364</v>
          </cell>
          <cell r="AD33">
            <v>4115</v>
          </cell>
          <cell r="AE33">
            <v>112167</v>
          </cell>
          <cell r="AF33">
            <v>6084</v>
          </cell>
          <cell r="AG33">
            <v>5641</v>
          </cell>
          <cell r="AH33">
            <v>29932.5</v>
          </cell>
          <cell r="AI33">
            <v>5247</v>
          </cell>
          <cell r="AJ33">
            <v>983</v>
          </cell>
          <cell r="AK33">
            <v>3198</v>
          </cell>
          <cell r="AL33">
            <v>30329</v>
          </cell>
          <cell r="AM33">
            <v>6153</v>
          </cell>
          <cell r="AN33">
            <v>7020.5</v>
          </cell>
          <cell r="AO33">
            <v>7130</v>
          </cell>
          <cell r="AP33">
            <v>7786</v>
          </cell>
          <cell r="AQ33">
            <v>2663</v>
          </cell>
          <cell r="AR33">
            <v>93202</v>
          </cell>
          <cell r="AS33">
            <v>9394</v>
          </cell>
          <cell r="AT33">
            <v>10867</v>
          </cell>
          <cell r="AU33">
            <v>4929</v>
          </cell>
          <cell r="AV33">
            <v>6311</v>
          </cell>
          <cell r="AW33">
            <v>795</v>
          </cell>
          <cell r="AX33">
            <v>3073</v>
          </cell>
          <cell r="AY33">
            <v>11711</v>
          </cell>
          <cell r="AZ33">
            <v>9285</v>
          </cell>
          <cell r="BA33">
            <v>5003</v>
          </cell>
          <cell r="BB33">
            <v>15938</v>
          </cell>
          <cell r="BC33">
            <v>8718</v>
          </cell>
          <cell r="BD33">
            <v>7178</v>
          </cell>
          <cell r="BE33">
            <v>108124.5</v>
          </cell>
          <cell r="BF33">
            <v>7934</v>
          </cell>
          <cell r="BG33">
            <v>13627</v>
          </cell>
          <cell r="BH33">
            <v>9867</v>
          </cell>
          <cell r="BI33">
            <v>9683.5</v>
          </cell>
          <cell r="BJ33">
            <v>-338</v>
          </cell>
          <cell r="BK33">
            <v>9716</v>
          </cell>
          <cell r="BL33">
            <v>21145</v>
          </cell>
          <cell r="BM33">
            <v>15309</v>
          </cell>
          <cell r="BN33">
            <v>11341</v>
          </cell>
          <cell r="BO33">
            <v>3301</v>
          </cell>
          <cell r="BP33">
            <v>7508</v>
          </cell>
          <cell r="BQ33">
            <v>-969</v>
          </cell>
          <cell r="BR33">
            <v>134169</v>
          </cell>
          <cell r="BS33">
            <v>10820</v>
          </cell>
          <cell r="BT33">
            <v>7390</v>
          </cell>
          <cell r="BU33">
            <v>11952</v>
          </cell>
          <cell r="BV33">
            <v>6727</v>
          </cell>
          <cell r="BW33">
            <v>-737</v>
          </cell>
          <cell r="BX33">
            <v>5071.5</v>
          </cell>
          <cell r="BY33">
            <v>27088</v>
          </cell>
          <cell r="BZ33">
            <v>37231</v>
          </cell>
          <cell r="CA33">
            <v>8818.5</v>
          </cell>
          <cell r="CB33">
            <v>11829</v>
          </cell>
          <cell r="CC33">
            <v>6176</v>
          </cell>
          <cell r="CD33">
            <v>1803</v>
          </cell>
          <cell r="CE33">
            <v>93252</v>
          </cell>
          <cell r="CF33">
            <v>8464</v>
          </cell>
          <cell r="CG33">
            <v>-10625</v>
          </cell>
          <cell r="CH33">
            <v>4396</v>
          </cell>
          <cell r="CI33">
            <v>16164</v>
          </cell>
          <cell r="CJ33">
            <v>-277</v>
          </cell>
          <cell r="CK33">
            <v>1944</v>
          </cell>
          <cell r="CL33">
            <v>31622</v>
          </cell>
          <cell r="CM33">
            <v>16836</v>
          </cell>
          <cell r="CN33">
            <v>6632</v>
          </cell>
          <cell r="CO33">
            <v>6544</v>
          </cell>
          <cell r="CP33">
            <v>5868</v>
          </cell>
          <cell r="CQ33">
            <v>5684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1091</v>
          </cell>
          <cell r="G34">
            <v>-1450.5</v>
          </cell>
          <cell r="H34">
            <v>5525.5</v>
          </cell>
          <cell r="I34">
            <v>5562</v>
          </cell>
          <cell r="J34">
            <v>9779.2000000001863</v>
          </cell>
          <cell r="K34">
            <v>1311</v>
          </cell>
          <cell r="L34">
            <v>134744</v>
          </cell>
          <cell r="M34">
            <v>13582.5</v>
          </cell>
          <cell r="N34">
            <v>13527</v>
          </cell>
          <cell r="O34">
            <v>10555</v>
          </cell>
          <cell r="P34">
            <v>-2533.7999999998137</v>
          </cell>
          <cell r="Q34">
            <v>2341.5</v>
          </cell>
          <cell r="R34">
            <v>164345</v>
          </cell>
          <cell r="S34">
            <v>-1925</v>
          </cell>
          <cell r="T34">
            <v>780</v>
          </cell>
          <cell r="U34">
            <v>9072.5</v>
          </cell>
          <cell r="V34">
            <v>8919.5</v>
          </cell>
          <cell r="W34">
            <v>6386.2000000001863</v>
          </cell>
          <cell r="X34">
            <v>7819</v>
          </cell>
          <cell r="Y34">
            <v>87828</v>
          </cell>
          <cell r="Z34">
            <v>26244</v>
          </cell>
          <cell r="AA34">
            <v>15114.5</v>
          </cell>
          <cell r="AB34">
            <v>2296</v>
          </cell>
          <cell r="AC34">
            <v>-469</v>
          </cell>
          <cell r="AD34">
            <v>2279.2999999998137</v>
          </cell>
          <cell r="AE34">
            <v>165348.59999999404</v>
          </cell>
          <cell r="AF34">
            <v>1856.5999999996275</v>
          </cell>
          <cell r="AG34">
            <v>1664</v>
          </cell>
          <cell r="AH34">
            <v>703.5</v>
          </cell>
          <cell r="AI34">
            <v>12145.5</v>
          </cell>
          <cell r="AJ34">
            <v>7656.5</v>
          </cell>
          <cell r="AK34">
            <v>7003.5</v>
          </cell>
          <cell r="AL34">
            <v>96624</v>
          </cell>
          <cell r="AM34">
            <v>17340</v>
          </cell>
          <cell r="AN34">
            <v>10238</v>
          </cell>
          <cell r="AO34">
            <v>6775</v>
          </cell>
          <cell r="AP34">
            <v>808.5</v>
          </cell>
          <cell r="AQ34">
            <v>2533.5</v>
          </cell>
          <cell r="AR34">
            <v>188289.90000000596</v>
          </cell>
          <cell r="AS34">
            <v>4144.7000000001863</v>
          </cell>
          <cell r="AT34">
            <v>-1507.5</v>
          </cell>
          <cell r="AU34">
            <v>5137.5</v>
          </cell>
          <cell r="AV34">
            <v>14278.5</v>
          </cell>
          <cell r="AW34">
            <v>18769.400000000373</v>
          </cell>
          <cell r="AX34">
            <v>11832.5</v>
          </cell>
          <cell r="AY34">
            <v>91948</v>
          </cell>
          <cell r="AZ34">
            <v>24718</v>
          </cell>
          <cell r="BA34">
            <v>17053</v>
          </cell>
          <cell r="BB34">
            <v>1281.5</v>
          </cell>
          <cell r="BC34">
            <v>-2784.7000000001863</v>
          </cell>
          <cell r="BD34">
            <v>3419</v>
          </cell>
          <cell r="BE34">
            <v>248666.5</v>
          </cell>
          <cell r="BF34">
            <v>15048</v>
          </cell>
          <cell r="BG34">
            <v>12130</v>
          </cell>
          <cell r="BH34">
            <v>6091.5</v>
          </cell>
          <cell r="BI34">
            <v>17273</v>
          </cell>
          <cell r="BJ34">
            <v>25471.5</v>
          </cell>
          <cell r="BK34">
            <v>10108.5</v>
          </cell>
          <cell r="BL34">
            <v>113172</v>
          </cell>
          <cell r="BM34">
            <v>46530</v>
          </cell>
          <cell r="BN34">
            <v>11527</v>
          </cell>
          <cell r="BO34">
            <v>-11821</v>
          </cell>
          <cell r="BP34">
            <v>8424</v>
          </cell>
          <cell r="BQ34">
            <v>-5288</v>
          </cell>
          <cell r="BR34">
            <v>173363</v>
          </cell>
          <cell r="BS34">
            <v>-8515</v>
          </cell>
          <cell r="BT34">
            <v>-5837</v>
          </cell>
          <cell r="BU34">
            <v>17182</v>
          </cell>
          <cell r="BV34">
            <v>19749</v>
          </cell>
          <cell r="BW34">
            <v>8924</v>
          </cell>
          <cell r="BX34">
            <v>18250</v>
          </cell>
          <cell r="BY34">
            <v>78280</v>
          </cell>
          <cell r="BZ34">
            <v>41566</v>
          </cell>
          <cell r="CA34">
            <v>10293</v>
          </cell>
          <cell r="CB34">
            <v>12688</v>
          </cell>
          <cell r="CC34">
            <v>-8951</v>
          </cell>
          <cell r="CD34">
            <v>-10266</v>
          </cell>
          <cell r="CE34">
            <v>187963</v>
          </cell>
          <cell r="CF34">
            <v>-21050</v>
          </cell>
          <cell r="CG34">
            <v>1841</v>
          </cell>
          <cell r="CH34">
            <v>18199</v>
          </cell>
          <cell r="CI34">
            <v>18692</v>
          </cell>
          <cell r="CJ34">
            <v>22732</v>
          </cell>
          <cell r="CK34">
            <v>9862</v>
          </cell>
          <cell r="CL34">
            <v>57204</v>
          </cell>
          <cell r="CM34">
            <v>63922</v>
          </cell>
          <cell r="CN34">
            <v>7994</v>
          </cell>
          <cell r="CO34">
            <v>7401</v>
          </cell>
          <cell r="CP34">
            <v>-4042</v>
          </cell>
          <cell r="CQ34">
            <v>5208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276.69999999925494</v>
          </cell>
          <cell r="G35">
            <v>1169.6000000014901</v>
          </cell>
          <cell r="H35">
            <v>2327.7999999998137</v>
          </cell>
          <cell r="I35">
            <v>5560.2999999998137</v>
          </cell>
          <cell r="J35">
            <v>92.299999998882413</v>
          </cell>
          <cell r="K35">
            <v>0</v>
          </cell>
          <cell r="L35">
            <v>4125.7999999998137</v>
          </cell>
          <cell r="M35">
            <v>9488.5</v>
          </cell>
          <cell r="N35">
            <v>11813.799999999814</v>
          </cell>
          <cell r="O35">
            <v>1301.7999999998137</v>
          </cell>
          <cell r="P35">
            <v>-1845.4000000003725</v>
          </cell>
          <cell r="Q35">
            <v>-43.700000000186265</v>
          </cell>
          <cell r="R35">
            <v>35196.90000000596</v>
          </cell>
          <cell r="S35">
            <v>-2221.1999999992549</v>
          </cell>
          <cell r="T35">
            <v>1519.5</v>
          </cell>
          <cell r="U35">
            <v>750.80000000074506</v>
          </cell>
          <cell r="V35">
            <v>3921.7000000011176</v>
          </cell>
          <cell r="W35">
            <v>-782.5</v>
          </cell>
          <cell r="X35">
            <v>6030.5</v>
          </cell>
          <cell r="Y35">
            <v>11415.599999999627</v>
          </cell>
          <cell r="Z35">
            <v>10128.199999999255</v>
          </cell>
          <cell r="AA35">
            <v>2136.0999999996275</v>
          </cell>
          <cell r="AB35">
            <v>1742.5</v>
          </cell>
          <cell r="AC35">
            <v>966.69999999925494</v>
          </cell>
          <cell r="AD35">
            <v>-411</v>
          </cell>
          <cell r="AE35">
            <v>37932.899999991059</v>
          </cell>
          <cell r="AF35">
            <v>1715</v>
          </cell>
          <cell r="AG35">
            <v>3317.3999999994412</v>
          </cell>
          <cell r="AH35">
            <v>2518.8999999994412</v>
          </cell>
          <cell r="AI35">
            <v>1675.7000000001863</v>
          </cell>
          <cell r="AJ35">
            <v>-961.20000000111759</v>
          </cell>
          <cell r="AK35">
            <v>-742</v>
          </cell>
          <cell r="AL35">
            <v>17694.599999999627</v>
          </cell>
          <cell r="AM35">
            <v>5383.3000000007451</v>
          </cell>
          <cell r="AN35">
            <v>1589.7000000001863</v>
          </cell>
          <cell r="AO35">
            <v>622.40000000037253</v>
          </cell>
          <cell r="AP35">
            <v>3927.0999999996275</v>
          </cell>
          <cell r="AQ35">
            <v>1192</v>
          </cell>
          <cell r="AR35">
            <v>61660.09999999404</v>
          </cell>
          <cell r="AS35">
            <v>-1021</v>
          </cell>
          <cell r="AT35">
            <v>2397.6999999992549</v>
          </cell>
          <cell r="AU35">
            <v>4225.2999999998137</v>
          </cell>
          <cell r="AV35">
            <v>739.70000000018626</v>
          </cell>
          <cell r="AW35">
            <v>346.5</v>
          </cell>
          <cell r="AX35">
            <v>5316.7999999998137</v>
          </cell>
          <cell r="AY35">
            <v>24169.200000000186</v>
          </cell>
          <cell r="AZ35">
            <v>15655.300000000745</v>
          </cell>
          <cell r="BA35">
            <v>4820.0999999996275</v>
          </cell>
          <cell r="BB35">
            <v>723.79999999981374</v>
          </cell>
          <cell r="BC35">
            <v>2670.4000000003725</v>
          </cell>
          <cell r="BD35">
            <v>1616.2999999998137</v>
          </cell>
          <cell r="BE35">
            <v>64639.499999985099</v>
          </cell>
          <cell r="BF35">
            <v>3134.2000000001863</v>
          </cell>
          <cell r="BG35">
            <v>1624.7000000001863</v>
          </cell>
          <cell r="BH35">
            <v>2960.5999999996275</v>
          </cell>
          <cell r="BI35">
            <v>1564.5</v>
          </cell>
          <cell r="BJ35">
            <v>741.49999999906868</v>
          </cell>
          <cell r="BK35">
            <v>2490.7999999998137</v>
          </cell>
          <cell r="BL35">
            <v>21330.5</v>
          </cell>
          <cell r="BM35">
            <v>21286.10000000149</v>
          </cell>
          <cell r="BN35">
            <v>4888.7999999998137</v>
          </cell>
          <cell r="BO35">
            <v>2982</v>
          </cell>
          <cell r="BP35">
            <v>1797.0999999996275</v>
          </cell>
          <cell r="BQ35">
            <v>-161.29999999981374</v>
          </cell>
          <cell r="BR35">
            <v>35884.699999988079</v>
          </cell>
          <cell r="BS35">
            <v>5192</v>
          </cell>
          <cell r="BT35">
            <v>377.5</v>
          </cell>
          <cell r="BU35">
            <v>1382.5999999996275</v>
          </cell>
          <cell r="BV35">
            <v>5138.7000000001863</v>
          </cell>
          <cell r="BW35">
            <v>394.29999999888241</v>
          </cell>
          <cell r="BX35">
            <v>-264.89999999944121</v>
          </cell>
          <cell r="BY35">
            <v>-12</v>
          </cell>
          <cell r="BZ35">
            <v>13996</v>
          </cell>
          <cell r="CA35">
            <v>1149.7999999998137</v>
          </cell>
          <cell r="CB35">
            <v>4169.7000000001863</v>
          </cell>
          <cell r="CC35">
            <v>3513.2000000001863</v>
          </cell>
          <cell r="CD35">
            <v>847.79999999981374</v>
          </cell>
          <cell r="CE35">
            <v>73590.79999999702</v>
          </cell>
          <cell r="CF35">
            <v>2611.1999999992549</v>
          </cell>
          <cell r="CG35">
            <v>7353.0999999996275</v>
          </cell>
          <cell r="CH35">
            <v>4230.7000000001863</v>
          </cell>
          <cell r="CI35">
            <v>1850.8999999994412</v>
          </cell>
          <cell r="CJ35">
            <v>1197</v>
          </cell>
          <cell r="CK35">
            <v>7388.2000000001863</v>
          </cell>
          <cell r="CL35">
            <v>8495</v>
          </cell>
          <cell r="CM35">
            <v>25305</v>
          </cell>
          <cell r="CN35">
            <v>6766.5</v>
          </cell>
          <cell r="CO35">
            <v>4047.7000000001863</v>
          </cell>
          <cell r="CP35">
            <v>5470.7000000001863</v>
          </cell>
          <cell r="CQ35">
            <v>-1125.2000000001863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0</v>
          </cell>
          <cell r="G36">
            <v>0</v>
          </cell>
          <cell r="H36">
            <v>53.070000000006985</v>
          </cell>
          <cell r="I36">
            <v>91.601999999998952</v>
          </cell>
          <cell r="J36">
            <v>0</v>
          </cell>
          <cell r="K36">
            <v>0</v>
          </cell>
          <cell r="L36">
            <v>379.2899999999936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1461.1899999999441</v>
          </cell>
          <cell r="S36">
            <v>0</v>
          </cell>
          <cell r="T36">
            <v>0</v>
          </cell>
          <cell r="U36">
            <v>77.840000000011059</v>
          </cell>
          <cell r="V36">
            <v>145.93000000000029</v>
          </cell>
          <cell r="W36">
            <v>0</v>
          </cell>
          <cell r="X36">
            <v>0</v>
          </cell>
          <cell r="Y36">
            <v>1169</v>
          </cell>
          <cell r="Z36">
            <v>0</v>
          </cell>
          <cell r="AA36">
            <v>0</v>
          </cell>
          <cell r="AB36">
            <v>68.419999999998254</v>
          </cell>
          <cell r="AC36">
            <v>0</v>
          </cell>
          <cell r="AD36">
            <v>0</v>
          </cell>
          <cell r="AE36">
            <v>277.54900000011548</v>
          </cell>
          <cell r="AF36">
            <v>51.096000000005006</v>
          </cell>
          <cell r="AG36">
            <v>0</v>
          </cell>
          <cell r="AH36">
            <v>-69.209999999991851</v>
          </cell>
          <cell r="AI36">
            <v>41.201999999997497</v>
          </cell>
          <cell r="AJ36">
            <v>0</v>
          </cell>
          <cell r="AK36">
            <v>89.135000000009313</v>
          </cell>
          <cell r="AL36">
            <v>0</v>
          </cell>
          <cell r="AM36">
            <v>0</v>
          </cell>
          <cell r="AN36">
            <v>0</v>
          </cell>
          <cell r="AO36">
            <v>86.30000000000291</v>
          </cell>
          <cell r="AP36">
            <v>79.025999999998021</v>
          </cell>
          <cell r="AQ36">
            <v>0</v>
          </cell>
          <cell r="AR36">
            <v>699.95999999996275</v>
          </cell>
          <cell r="AS36">
            <v>49.75</v>
          </cell>
          <cell r="AT36">
            <v>41.826000000000931</v>
          </cell>
          <cell r="AU36">
            <v>65.5</v>
          </cell>
          <cell r="AV36">
            <v>0</v>
          </cell>
          <cell r="AW36">
            <v>0</v>
          </cell>
          <cell r="AX36">
            <v>0</v>
          </cell>
          <cell r="AY36">
            <v>114.91999999999825</v>
          </cell>
          <cell r="AZ36">
            <v>126.69000000000233</v>
          </cell>
          <cell r="BA36">
            <v>138.75</v>
          </cell>
          <cell r="BB36">
            <v>0</v>
          </cell>
          <cell r="BC36">
            <v>52.420000000012806</v>
          </cell>
          <cell r="BD36">
            <v>110.10399999999208</v>
          </cell>
          <cell r="BE36">
            <v>-228.2750000001397</v>
          </cell>
          <cell r="BF36">
            <v>-63.039999999993597</v>
          </cell>
          <cell r="BG36">
            <v>43.029999999998836</v>
          </cell>
          <cell r="BH36">
            <v>0</v>
          </cell>
          <cell r="BI36">
            <v>0</v>
          </cell>
          <cell r="BJ36">
            <v>0</v>
          </cell>
          <cell r="BK36">
            <v>145.44000000000233</v>
          </cell>
          <cell r="BL36">
            <v>-226.68999999998778</v>
          </cell>
          <cell r="BM36">
            <v>0</v>
          </cell>
          <cell r="BN36">
            <v>-196.10499999999593</v>
          </cell>
          <cell r="BO36">
            <v>0</v>
          </cell>
          <cell r="BP36">
            <v>0</v>
          </cell>
          <cell r="BQ36">
            <v>69.089999999996508</v>
          </cell>
          <cell r="BR36">
            <v>956.96399999991991</v>
          </cell>
          <cell r="BS36">
            <v>0</v>
          </cell>
          <cell r="BT36">
            <v>0</v>
          </cell>
          <cell r="BU36">
            <v>33.226000000009662</v>
          </cell>
          <cell r="BV36">
            <v>0</v>
          </cell>
          <cell r="BW36">
            <v>0</v>
          </cell>
          <cell r="BX36">
            <v>330.63999999999942</v>
          </cell>
          <cell r="BY36">
            <v>185.91399999998976</v>
          </cell>
          <cell r="BZ36">
            <v>288.47000000000116</v>
          </cell>
          <cell r="CA36">
            <v>-30.179999999993015</v>
          </cell>
          <cell r="CB36">
            <v>0</v>
          </cell>
          <cell r="CC36">
            <v>66.0740000000078</v>
          </cell>
          <cell r="CD36">
            <v>82.819999999992433</v>
          </cell>
          <cell r="CE36">
            <v>1870.4589999997988</v>
          </cell>
          <cell r="CF36">
            <v>0</v>
          </cell>
          <cell r="CG36">
            <v>85.44999999999709</v>
          </cell>
          <cell r="CH36">
            <v>116.04500000001281</v>
          </cell>
          <cell r="CI36">
            <v>0</v>
          </cell>
          <cell r="CJ36">
            <v>0</v>
          </cell>
          <cell r="CK36">
            <v>0</v>
          </cell>
          <cell r="CL36">
            <v>875.18000000000757</v>
          </cell>
          <cell r="CM36">
            <v>502.75</v>
          </cell>
          <cell r="CN36">
            <v>0</v>
          </cell>
          <cell r="CO36">
            <v>49.600000000005821</v>
          </cell>
          <cell r="CP36">
            <v>155</v>
          </cell>
          <cell r="CQ36">
            <v>86.43399999999383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-39.289050000021234</v>
          </cell>
          <cell r="G38">
            <v>16.349999999976717</v>
          </cell>
          <cell r="H38">
            <v>-399.57764999999199</v>
          </cell>
          <cell r="I38">
            <v>-745.07604000007268</v>
          </cell>
          <cell r="J38">
            <v>-3148.5522000000346</v>
          </cell>
          <cell r="K38">
            <v>-1337.8360000000102</v>
          </cell>
          <cell r="L38">
            <v>-1846.8560000001453</v>
          </cell>
          <cell r="M38">
            <v>-172.17400000011548</v>
          </cell>
          <cell r="N38">
            <v>-54.956799999927171</v>
          </cell>
          <cell r="O38">
            <v>-159.90299999999115</v>
          </cell>
          <cell r="P38">
            <v>-59.97180000008666</v>
          </cell>
          <cell r="Q38">
            <v>23.118900000059512</v>
          </cell>
          <cell r="R38">
            <v>-5915.3303200015798</v>
          </cell>
          <cell r="S38">
            <v>-36.492840000020806</v>
          </cell>
          <cell r="T38">
            <v>7.8824000000022352</v>
          </cell>
          <cell r="U38">
            <v>-501.20040000003064</v>
          </cell>
          <cell r="V38">
            <v>-392.94765999994706</v>
          </cell>
          <cell r="W38">
            <v>-4607.3630000000703</v>
          </cell>
          <cell r="X38">
            <v>-181.54440000012983</v>
          </cell>
          <cell r="Y38">
            <v>-40.322100000223145</v>
          </cell>
          <cell r="Z38">
            <v>-132.32231999980286</v>
          </cell>
          <cell r="AA38">
            <v>20.382600000011735</v>
          </cell>
          <cell r="AB38">
            <v>-68.369800000044052</v>
          </cell>
          <cell r="AC38">
            <v>8.4167999999772292</v>
          </cell>
          <cell r="AD38">
            <v>8.5504000000073574</v>
          </cell>
          <cell r="AE38">
            <v>-6180.9152299994603</v>
          </cell>
          <cell r="AF38">
            <v>37.33950000006007</v>
          </cell>
          <cell r="AG38">
            <v>-1.7220500000403263</v>
          </cell>
          <cell r="AH38">
            <v>-607.69610000005923</v>
          </cell>
          <cell r="AI38">
            <v>-327.62597999989521</v>
          </cell>
          <cell r="AJ38">
            <v>-3130.311800000025</v>
          </cell>
          <cell r="AK38">
            <v>-2398.0489000000525</v>
          </cell>
          <cell r="AL38">
            <v>185.75730000017211</v>
          </cell>
          <cell r="AM38">
            <v>-434.49959999974817</v>
          </cell>
          <cell r="AN38">
            <v>-84.625999999931082</v>
          </cell>
          <cell r="AO38">
            <v>887.04330000001937</v>
          </cell>
          <cell r="AP38">
            <v>-296.87460000006831</v>
          </cell>
          <cell r="AQ38">
            <v>-9.6502999999793246</v>
          </cell>
          <cell r="AR38">
            <v>-6475.7933999998495</v>
          </cell>
          <cell r="AS38">
            <v>8.0596799999475479</v>
          </cell>
          <cell r="AT38">
            <v>0.86999999999534339</v>
          </cell>
          <cell r="AU38">
            <v>-97.526999999943655</v>
          </cell>
          <cell r="AV38">
            <v>-290.68787999998312</v>
          </cell>
          <cell r="AW38">
            <v>-2724.8574000000372</v>
          </cell>
          <cell r="AX38">
            <v>-3650.9879999998957</v>
          </cell>
          <cell r="AY38">
            <v>-78.276000000070781</v>
          </cell>
          <cell r="AZ38">
            <v>84.453600000124425</v>
          </cell>
          <cell r="BA38">
            <v>-258.65400000009686</v>
          </cell>
          <cell r="BB38">
            <v>437.85360000003129</v>
          </cell>
          <cell r="BC38">
            <v>40.019999999989523</v>
          </cell>
          <cell r="BD38">
            <v>53.940000000002328</v>
          </cell>
          <cell r="BE38">
            <v>-5474.0338900005445</v>
          </cell>
          <cell r="BF38">
            <v>17.444699999992736</v>
          </cell>
          <cell r="BG38">
            <v>-30.48030000005383</v>
          </cell>
          <cell r="BH38">
            <v>-572.02924999990501</v>
          </cell>
          <cell r="BI38">
            <v>-723.35510000016075</v>
          </cell>
          <cell r="BJ38">
            <v>-5398.3429999998771</v>
          </cell>
          <cell r="BK38">
            <v>1.9815599999856204</v>
          </cell>
          <cell r="BL38">
            <v>-210.96200000005774</v>
          </cell>
          <cell r="BM38">
            <v>554.56720000016503</v>
          </cell>
          <cell r="BN38">
            <v>209.41179999988526</v>
          </cell>
          <cell r="BO38">
            <v>-50.516500000027008</v>
          </cell>
          <cell r="BP38">
            <v>35.5</v>
          </cell>
          <cell r="BQ38">
            <v>692.74699999991572</v>
          </cell>
          <cell r="BR38">
            <v>-6350.3490800000727</v>
          </cell>
          <cell r="BS38">
            <v>241.27299999992829</v>
          </cell>
          <cell r="BT38">
            <v>-60.671199999982491</v>
          </cell>
          <cell r="BU38">
            <v>-441.25628000003053</v>
          </cell>
          <cell r="BV38">
            <v>-769.50339999992866</v>
          </cell>
          <cell r="BW38">
            <v>-3570.2974000000395</v>
          </cell>
          <cell r="BX38">
            <v>-1516.7648000000045</v>
          </cell>
          <cell r="BY38">
            <v>-76.505600000265986</v>
          </cell>
          <cell r="BZ38">
            <v>0</v>
          </cell>
          <cell r="CA38">
            <v>135.32960000005551</v>
          </cell>
          <cell r="CB38">
            <v>-75.476999999955297</v>
          </cell>
          <cell r="CC38">
            <v>-225.52599999995437</v>
          </cell>
          <cell r="CD38">
            <v>9.0499999999883585</v>
          </cell>
          <cell r="CE38">
            <v>-4044.5841199997813</v>
          </cell>
          <cell r="CF38">
            <v>2.4420000000391155</v>
          </cell>
          <cell r="CG38">
            <v>-12.543000000005122</v>
          </cell>
          <cell r="CH38">
            <v>-504.93900000001304</v>
          </cell>
          <cell r="CI38">
            <v>-7.6811999999918044</v>
          </cell>
          <cell r="CJ38">
            <v>-3207.3449999999139</v>
          </cell>
          <cell r="CK38">
            <v>-504.52739999990445</v>
          </cell>
          <cell r="CL38">
            <v>432.01080000004731</v>
          </cell>
          <cell r="CM38">
            <v>111.75839999993332</v>
          </cell>
          <cell r="CN38">
            <v>19.052279999945313</v>
          </cell>
          <cell r="CO38">
            <v>-102.12000000005355</v>
          </cell>
          <cell r="CP38">
            <v>-191.69699999998556</v>
          </cell>
          <cell r="CQ38">
            <v>-78.995000000053551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-428.95641999999998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-428.95641999999998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7832.4109500013292</v>
          </cell>
          <cell r="G41">
            <v>4436.9500000029802</v>
          </cell>
          <cell r="H41">
            <v>15566.392350003123</v>
          </cell>
          <cell r="I41">
            <v>23622.825959999114</v>
          </cell>
          <cell r="J41">
            <v>21018.347799997777</v>
          </cell>
          <cell r="K41">
            <v>8692.6640000008047</v>
          </cell>
          <cell r="L41">
            <v>172707.23399999738</v>
          </cell>
          <cell r="M41">
            <v>30069.826000005007</v>
          </cell>
          <cell r="N41">
            <v>27843.343200001866</v>
          </cell>
          <cell r="O41">
            <v>23200.896999999881</v>
          </cell>
          <cell r="P41">
            <v>1095.8281999975443</v>
          </cell>
          <cell r="Q41">
            <v>27891.918899998069</v>
          </cell>
          <cell r="R41">
            <v>336251.15967988968</v>
          </cell>
          <cell r="S41">
            <v>-1266.6928399950266</v>
          </cell>
          <cell r="T41">
            <v>7123.3823999986053</v>
          </cell>
          <cell r="U41">
            <v>17141.439600002021</v>
          </cell>
          <cell r="V41">
            <v>21400.582340003923</v>
          </cell>
          <cell r="W41">
            <v>26724.836999997497</v>
          </cell>
          <cell r="X41">
            <v>14049.455599997193</v>
          </cell>
          <cell r="Y41">
            <v>153498.2779000029</v>
          </cell>
          <cell r="Z41">
            <v>52197.877680003643</v>
          </cell>
          <cell r="AA41">
            <v>24828.982599999756</v>
          </cell>
          <cell r="AB41">
            <v>8922.05019999668</v>
          </cell>
          <cell r="AC41">
            <v>5706.1168000027537</v>
          </cell>
          <cell r="AD41">
            <v>5924.8504000008106</v>
          </cell>
          <cell r="AE41">
            <v>331684.13377004862</v>
          </cell>
          <cell r="AF41">
            <v>9310.035499997437</v>
          </cell>
          <cell r="AG41">
            <v>10594.677950002253</v>
          </cell>
          <cell r="AH41">
            <v>34708.693900000304</v>
          </cell>
          <cell r="AI41">
            <v>19617.57601999864</v>
          </cell>
          <cell r="AJ41">
            <v>20266.488200001419</v>
          </cell>
          <cell r="AK41">
            <v>17197.586100000888</v>
          </cell>
          <cell r="AL41">
            <v>138572.35729999095</v>
          </cell>
          <cell r="AM41">
            <v>35297.80039999634</v>
          </cell>
          <cell r="AN41">
            <v>19276.074000000954</v>
          </cell>
          <cell r="AO41">
            <v>4932.743299998343</v>
          </cell>
          <cell r="AP41">
            <v>15388.251400001347</v>
          </cell>
          <cell r="AQ41">
            <v>6521.8497000001371</v>
          </cell>
          <cell r="AR41">
            <v>370780.86659991741</v>
          </cell>
          <cell r="AS41">
            <v>12450.509679999202</v>
          </cell>
          <cell r="AT41">
            <v>11738.89600000158</v>
          </cell>
          <cell r="AU41">
            <v>14612.172999996692</v>
          </cell>
          <cell r="AV41">
            <v>22516.412120003253</v>
          </cell>
          <cell r="AW41">
            <v>33801.042599998415</v>
          </cell>
          <cell r="AX41">
            <v>31211.711999997497</v>
          </cell>
          <cell r="AY41">
            <v>133178.84400000423</v>
          </cell>
          <cell r="AZ41">
            <v>49207.443600006402</v>
          </cell>
          <cell r="BA41">
            <v>28552.195999998599</v>
          </cell>
          <cell r="BB41">
            <v>13621.153599999845</v>
          </cell>
          <cell r="BC41">
            <v>8229.140000000596</v>
          </cell>
          <cell r="BD41">
            <v>11661.344000004232</v>
          </cell>
          <cell r="BE41">
            <v>435081.19111001492</v>
          </cell>
          <cell r="BF41">
            <v>25809.104699999094</v>
          </cell>
          <cell r="BG41">
            <v>27344.249699998647</v>
          </cell>
          <cell r="BH41">
            <v>20891.270750001073</v>
          </cell>
          <cell r="BI41">
            <v>30525.84490000084</v>
          </cell>
          <cell r="BJ41">
            <v>46993.357000000775</v>
          </cell>
          <cell r="BK41">
            <v>20540.121559999883</v>
          </cell>
          <cell r="BL41">
            <v>158212.84800000489</v>
          </cell>
          <cell r="BM41">
            <v>79995.667199991643</v>
          </cell>
          <cell r="BN41">
            <v>26082.606799997389</v>
          </cell>
          <cell r="BO41">
            <v>-4631.0165000036359</v>
          </cell>
          <cell r="BP41">
            <v>17500.59999999404</v>
          </cell>
          <cell r="BQ41">
            <v>-14183.462999992073</v>
          </cell>
          <cell r="BR41">
            <v>376771.0585000515</v>
          </cell>
          <cell r="BS41">
            <v>4442.7730000019073</v>
          </cell>
          <cell r="BT41">
            <v>2381.8288000002503</v>
          </cell>
          <cell r="BU41">
            <v>33847.969719994813</v>
          </cell>
          <cell r="BV41">
            <v>38294.796600002795</v>
          </cell>
          <cell r="BW41">
            <v>24781.246180001646</v>
          </cell>
          <cell r="BX41">
            <v>29327.47520000115</v>
          </cell>
          <cell r="BY41">
            <v>105525.40840001404</v>
          </cell>
          <cell r="BZ41">
            <v>93081.469999998808</v>
          </cell>
          <cell r="CA41">
            <v>19533.449599996209</v>
          </cell>
          <cell r="CB41">
            <v>29631.223000004888</v>
          </cell>
          <cell r="CC41">
            <v>3732.7479999959469</v>
          </cell>
          <cell r="CD41">
            <v>-7809.3299999982119</v>
          </cell>
          <cell r="CE41">
            <v>379090.47487998009</v>
          </cell>
          <cell r="CF41">
            <v>-10009.357999995351</v>
          </cell>
          <cell r="CG41">
            <v>-1005.9930000007153</v>
          </cell>
          <cell r="CH41">
            <v>31036.605999998748</v>
          </cell>
          <cell r="CI41">
            <v>36257.218799997121</v>
          </cell>
          <cell r="CJ41">
            <v>37487.655000001192</v>
          </cell>
          <cell r="CK41">
            <v>22660.672600001097</v>
          </cell>
          <cell r="CL41">
            <v>95024.190799996257</v>
          </cell>
          <cell r="CM41">
            <v>106050.50839999318</v>
          </cell>
          <cell r="CN41">
            <v>21267.552279993892</v>
          </cell>
          <cell r="CO41">
            <v>19868.179999999702</v>
          </cell>
          <cell r="CP41">
            <v>9478.0030000060797</v>
          </cell>
          <cell r="CQ41">
            <v>10975.238999992609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7832.4109500013292</v>
          </cell>
          <cell r="G43">
            <v>4436.9500000029802</v>
          </cell>
          <cell r="H43">
            <v>15566.392350003123</v>
          </cell>
          <cell r="I43">
            <v>23622.825959999114</v>
          </cell>
          <cell r="J43">
            <v>21018.347799997777</v>
          </cell>
          <cell r="K43">
            <v>8692.6640000008047</v>
          </cell>
          <cell r="L43">
            <v>172707.23399999738</v>
          </cell>
          <cell r="M43">
            <v>30069.826000005007</v>
          </cell>
          <cell r="N43">
            <v>27843.343200001866</v>
          </cell>
          <cell r="O43">
            <v>23200.896999999881</v>
          </cell>
          <cell r="P43">
            <v>1095.8281999975443</v>
          </cell>
          <cell r="Q43">
            <v>27891.918899998069</v>
          </cell>
          <cell r="R43">
            <v>336251.15967988968</v>
          </cell>
          <cell r="S43">
            <v>-1266.6928399950266</v>
          </cell>
          <cell r="T43">
            <v>7123.3823999986053</v>
          </cell>
          <cell r="U43">
            <v>17141.439600002021</v>
          </cell>
          <cell r="V43">
            <v>21400.582340003923</v>
          </cell>
          <cell r="W43">
            <v>26724.836999997497</v>
          </cell>
          <cell r="X43">
            <v>14049.455599997193</v>
          </cell>
          <cell r="Y43">
            <v>153498.2779000029</v>
          </cell>
          <cell r="Z43">
            <v>52197.877680003643</v>
          </cell>
          <cell r="AA43">
            <v>24828.982599999756</v>
          </cell>
          <cell r="AB43">
            <v>8922.05019999668</v>
          </cell>
          <cell r="AC43">
            <v>5706.1168000027537</v>
          </cell>
          <cell r="AD43">
            <v>5924.8504000008106</v>
          </cell>
          <cell r="AE43">
            <v>331684.13377004862</v>
          </cell>
          <cell r="AF43">
            <v>9310.035499997437</v>
          </cell>
          <cell r="AG43">
            <v>10594.677950002253</v>
          </cell>
          <cell r="AH43">
            <v>34708.693900000304</v>
          </cell>
          <cell r="AI43">
            <v>19617.57601999864</v>
          </cell>
          <cell r="AJ43">
            <v>20266.488200001419</v>
          </cell>
          <cell r="AK43">
            <v>17197.586100000888</v>
          </cell>
          <cell r="AL43">
            <v>138572.35729999095</v>
          </cell>
          <cell r="AM43">
            <v>35297.80039999634</v>
          </cell>
          <cell r="AN43">
            <v>19276.074000000954</v>
          </cell>
          <cell r="AO43">
            <v>4932.743299998343</v>
          </cell>
          <cell r="AP43">
            <v>15388.251400001347</v>
          </cell>
          <cell r="AQ43">
            <v>6521.8497000001371</v>
          </cell>
          <cell r="AR43">
            <v>370780.86659991741</v>
          </cell>
          <cell r="AS43">
            <v>12450.509679999202</v>
          </cell>
          <cell r="AT43">
            <v>11738.89600000158</v>
          </cell>
          <cell r="AU43">
            <v>14612.172999996692</v>
          </cell>
          <cell r="AV43">
            <v>22516.412120003253</v>
          </cell>
          <cell r="AW43">
            <v>33801.042599998415</v>
          </cell>
          <cell r="AX43">
            <v>31211.711999997497</v>
          </cell>
          <cell r="AY43">
            <v>133178.84400000423</v>
          </cell>
          <cell r="AZ43">
            <v>49207.443600006402</v>
          </cell>
          <cell r="BA43">
            <v>28552.195999998599</v>
          </cell>
          <cell r="BB43">
            <v>13621.153599999845</v>
          </cell>
          <cell r="BC43">
            <v>8229.140000000596</v>
          </cell>
          <cell r="BD43">
            <v>11661.344000004232</v>
          </cell>
          <cell r="BE43">
            <v>435081.19111001492</v>
          </cell>
          <cell r="BF43">
            <v>25809.104699999094</v>
          </cell>
          <cell r="BG43">
            <v>27344.249699998647</v>
          </cell>
          <cell r="BH43">
            <v>20891.270750001073</v>
          </cell>
          <cell r="BI43">
            <v>30525.84490000084</v>
          </cell>
          <cell r="BJ43">
            <v>46993.357000000775</v>
          </cell>
          <cell r="BK43">
            <v>20540.121559999883</v>
          </cell>
          <cell r="BL43">
            <v>158212.84800000489</v>
          </cell>
          <cell r="BM43">
            <v>79995.667199991643</v>
          </cell>
          <cell r="BN43">
            <v>26082.606799997389</v>
          </cell>
          <cell r="BO43">
            <v>-4631.0165000036359</v>
          </cell>
          <cell r="BP43">
            <v>17500.59999999404</v>
          </cell>
          <cell r="BQ43">
            <v>-14183.462999992073</v>
          </cell>
          <cell r="BR43">
            <v>376771.0585000515</v>
          </cell>
          <cell r="BS43">
            <v>4442.7730000019073</v>
          </cell>
          <cell r="BT43">
            <v>2381.8288000002503</v>
          </cell>
          <cell r="BU43">
            <v>33847.969719994813</v>
          </cell>
          <cell r="BV43">
            <v>38294.796600002795</v>
          </cell>
          <cell r="BW43">
            <v>24781.246180001646</v>
          </cell>
          <cell r="BX43">
            <v>29327.47520000115</v>
          </cell>
          <cell r="BY43">
            <v>105525.40840001404</v>
          </cell>
          <cell r="BZ43">
            <v>93081.469999998808</v>
          </cell>
          <cell r="CA43">
            <v>19533.449599996209</v>
          </cell>
          <cell r="CB43">
            <v>29631.223000004888</v>
          </cell>
          <cell r="CC43">
            <v>3732.7479999959469</v>
          </cell>
          <cell r="CD43">
            <v>-7809.3299999982119</v>
          </cell>
          <cell r="CE43">
            <v>379090.47487998009</v>
          </cell>
          <cell r="CF43">
            <v>-10009.357999995351</v>
          </cell>
          <cell r="CG43">
            <v>-1005.9930000007153</v>
          </cell>
          <cell r="CH43">
            <v>31036.605999998748</v>
          </cell>
          <cell r="CI43">
            <v>36257.218799997121</v>
          </cell>
          <cell r="CJ43">
            <v>37487.655000001192</v>
          </cell>
          <cell r="CK43">
            <v>22660.672600001097</v>
          </cell>
          <cell r="CL43">
            <v>95024.190799996257</v>
          </cell>
          <cell r="CM43">
            <v>106050.50839999318</v>
          </cell>
          <cell r="CN43">
            <v>21267.552279993892</v>
          </cell>
          <cell r="CO43">
            <v>19868.179999999702</v>
          </cell>
          <cell r="CP43">
            <v>9478.0030000060797</v>
          </cell>
          <cell r="CQ43">
            <v>10975.238999992609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-520.16141849989071</v>
          </cell>
          <cell r="G50">
            <v>-1405.1149003996979</v>
          </cell>
          <cell r="H50">
            <v>-500.26948899985291</v>
          </cell>
          <cell r="I50">
            <v>-242.87702673999593</v>
          </cell>
          <cell r="J50">
            <v>-769.02146327984519</v>
          </cell>
          <cell r="K50">
            <v>-464.82434189994819</v>
          </cell>
          <cell r="L50">
            <v>-73.951870999997482</v>
          </cell>
          <cell r="M50">
            <v>-225.10032600001432</v>
          </cell>
          <cell r="N50">
            <v>-424.67879399983212</v>
          </cell>
          <cell r="O50">
            <v>-334.58005160000175</v>
          </cell>
          <cell r="P50">
            <v>-122.90961800003424</v>
          </cell>
          <cell r="Q50">
            <v>-302.81201500026509</v>
          </cell>
          <cell r="R50">
            <v>-5493.3411985859275</v>
          </cell>
          <cell r="S50">
            <v>-231.38525600032881</v>
          </cell>
          <cell r="T50">
            <v>-891.61297430004925</v>
          </cell>
          <cell r="U50">
            <v>-516.57478581997566</v>
          </cell>
          <cell r="V50">
            <v>-548.62907299981453</v>
          </cell>
          <cell r="W50">
            <v>-828.51535340002738</v>
          </cell>
          <cell r="X50">
            <v>-305.49083109968342</v>
          </cell>
          <cell r="Y50">
            <v>-82.793030000058934</v>
          </cell>
          <cell r="Z50">
            <v>-170.70841099997051</v>
          </cell>
          <cell r="AA50">
            <v>-702.31771716382354</v>
          </cell>
          <cell r="AB50">
            <v>-328.44727130024694</v>
          </cell>
          <cell r="AC50">
            <v>-576.47039299993776</v>
          </cell>
          <cell r="AD50">
            <v>-310.39610250014812</v>
          </cell>
          <cell r="AE50">
            <v>-2498.463685002178</v>
          </cell>
          <cell r="AF50">
            <v>0</v>
          </cell>
          <cell r="AG50">
            <v>151.12572339992039</v>
          </cell>
          <cell r="AH50">
            <v>-472.75804700003937</v>
          </cell>
          <cell r="AI50">
            <v>-710.56929969997145</v>
          </cell>
          <cell r="AJ50">
            <v>-490.17652099998668</v>
          </cell>
          <cell r="AK50">
            <v>-183.42779200011864</v>
          </cell>
          <cell r="AL50">
            <v>-63.644586000125855</v>
          </cell>
          <cell r="AM50">
            <v>0</v>
          </cell>
          <cell r="AN50">
            <v>-420.45697969989851</v>
          </cell>
          <cell r="AO50">
            <v>-245.6391959998291</v>
          </cell>
          <cell r="AP50">
            <v>-62.916986999800429</v>
          </cell>
          <cell r="AQ50">
            <v>0</v>
          </cell>
          <cell r="AR50">
            <v>-2272.2612394765019</v>
          </cell>
          <cell r="AS50">
            <v>0</v>
          </cell>
          <cell r="AT50">
            <v>53.149932000087574</v>
          </cell>
          <cell r="AU50">
            <v>-416.00216639973223</v>
          </cell>
          <cell r="AV50">
            <v>-812.89473749999888</v>
          </cell>
          <cell r="AW50">
            <v>-313.31871607992798</v>
          </cell>
          <cell r="AX50">
            <v>-293.97324295993894</v>
          </cell>
          <cell r="AY50">
            <v>-99.411450000014156</v>
          </cell>
          <cell r="AZ50">
            <v>-58.301421999931335</v>
          </cell>
          <cell r="BA50">
            <v>-196.42549053998664</v>
          </cell>
          <cell r="BB50">
            <v>-135.08394600008614</v>
          </cell>
          <cell r="BC50">
            <v>0</v>
          </cell>
          <cell r="BD50">
            <v>0</v>
          </cell>
          <cell r="BE50">
            <v>-1193.7237483002245</v>
          </cell>
          <cell r="BF50">
            <v>0</v>
          </cell>
          <cell r="BG50">
            <v>0</v>
          </cell>
          <cell r="BH50">
            <v>-94.755165500100702</v>
          </cell>
          <cell r="BI50">
            <v>-494.69431969989091</v>
          </cell>
          <cell r="BJ50">
            <v>-358.59747670008801</v>
          </cell>
          <cell r="BK50">
            <v>-151.03599240025505</v>
          </cell>
          <cell r="BL50">
            <v>0</v>
          </cell>
          <cell r="BM50">
            <v>-37.361861999961548</v>
          </cell>
          <cell r="BN50">
            <v>0</v>
          </cell>
          <cell r="BO50">
            <v>-57.278931999811903</v>
          </cell>
          <cell r="BP50">
            <v>0</v>
          </cell>
          <cell r="BQ50">
            <v>0</v>
          </cell>
          <cell r="BR50">
            <v>-5964.663359772414</v>
          </cell>
          <cell r="BS50">
            <v>-581.09612479992211</v>
          </cell>
          <cell r="BT50">
            <v>-111.75997000001371</v>
          </cell>
          <cell r="BU50">
            <v>-335.27651780005544</v>
          </cell>
          <cell r="BV50">
            <v>-1686.7819997400511</v>
          </cell>
          <cell r="BW50">
            <v>-655.80199855007231</v>
          </cell>
          <cell r="BX50">
            <v>-928.45392398000695</v>
          </cell>
          <cell r="BY50">
            <v>-218.61240400001407</v>
          </cell>
          <cell r="BZ50">
            <v>-212.18646289990284</v>
          </cell>
          <cell r="CA50">
            <v>-449.5848479999695</v>
          </cell>
          <cell r="CB50">
            <v>-358.33492299984209</v>
          </cell>
          <cell r="CC50">
            <v>-426.77418700000271</v>
          </cell>
          <cell r="CD50">
            <v>0</v>
          </cell>
          <cell r="CE50">
            <v>-2961.5288307406008</v>
          </cell>
          <cell r="CF50">
            <v>37.560663999989629</v>
          </cell>
          <cell r="CG50">
            <v>356.56705469987355</v>
          </cell>
          <cell r="CH50">
            <v>-97.714426999911666</v>
          </cell>
          <cell r="CI50">
            <v>-468.80721843987703</v>
          </cell>
          <cell r="CJ50">
            <v>-915.12657810002565</v>
          </cell>
          <cell r="CK50">
            <v>-357.37458700011484</v>
          </cell>
          <cell r="CL50">
            <v>1.7387955000158399</v>
          </cell>
          <cell r="CM50">
            <v>-89.640072500100359</v>
          </cell>
          <cell r="CN50">
            <v>-1142.8098828999791</v>
          </cell>
          <cell r="CO50">
            <v>-285.92257899977267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3">
          <cell r="F83">
            <v>-520.1614185012877</v>
          </cell>
          <cell r="G83">
            <v>-1405.1149003989995</v>
          </cell>
          <cell r="H83">
            <v>-500.26948899775743</v>
          </cell>
          <cell r="I83">
            <v>-242.87702674046159</v>
          </cell>
          <cell r="J83">
            <v>-769.02146327868104</v>
          </cell>
          <cell r="K83">
            <v>-464.82434189878404</v>
          </cell>
          <cell r="L83">
            <v>-73.951871000230312</v>
          </cell>
          <cell r="M83">
            <v>-225.10032599791884</v>
          </cell>
          <cell r="N83">
            <v>-424.67879400029778</v>
          </cell>
          <cell r="O83">
            <v>-334.58005160093307</v>
          </cell>
          <cell r="P83">
            <v>-122.90961799956858</v>
          </cell>
          <cell r="Q83">
            <v>-302.81201499886811</v>
          </cell>
          <cell r="R83">
            <v>-5493.3411985784769</v>
          </cell>
          <cell r="S83">
            <v>-231.38525599986315</v>
          </cell>
          <cell r="T83">
            <v>-891.61297429911792</v>
          </cell>
          <cell r="U83">
            <v>-516.57478582113981</v>
          </cell>
          <cell r="V83">
            <v>-548.62907299958169</v>
          </cell>
          <cell r="W83">
            <v>-828.51535340026021</v>
          </cell>
          <cell r="X83">
            <v>-305.49083109945059</v>
          </cell>
          <cell r="Y83">
            <v>-82.793029999360442</v>
          </cell>
          <cell r="Z83">
            <v>-170.708411000669</v>
          </cell>
          <cell r="AA83">
            <v>-702.31771716475487</v>
          </cell>
          <cell r="AB83">
            <v>-328.44727130047977</v>
          </cell>
          <cell r="AC83">
            <v>-576.47039300017059</v>
          </cell>
          <cell r="AD83">
            <v>-310.39610250107944</v>
          </cell>
          <cell r="AE83">
            <v>-2498.4636849910021</v>
          </cell>
          <cell r="AF83">
            <v>0</v>
          </cell>
          <cell r="AG83">
            <v>151.1257233992219</v>
          </cell>
          <cell r="AH83">
            <v>-472.75804699957371</v>
          </cell>
          <cell r="AI83">
            <v>-710.56929970160127</v>
          </cell>
          <cell r="AJ83">
            <v>-490.17652099952102</v>
          </cell>
          <cell r="AK83">
            <v>-183.42779199965298</v>
          </cell>
          <cell r="AL83">
            <v>-63.644585998728871</v>
          </cell>
          <cell r="AM83">
            <v>0</v>
          </cell>
          <cell r="AN83">
            <v>-420.45697969943285</v>
          </cell>
          <cell r="AO83">
            <v>-245.63919599913061</v>
          </cell>
          <cell r="AP83">
            <v>-62.916987000033259</v>
          </cell>
          <cell r="AQ83">
            <v>0</v>
          </cell>
          <cell r="AR83">
            <v>-2272.2612394839525</v>
          </cell>
          <cell r="AS83">
            <v>0</v>
          </cell>
          <cell r="AT83">
            <v>53.149931998923421</v>
          </cell>
          <cell r="AU83">
            <v>-416.00216639786959</v>
          </cell>
          <cell r="AV83">
            <v>-812.89473750069737</v>
          </cell>
          <cell r="AW83">
            <v>-313.3187160808593</v>
          </cell>
          <cell r="AX83">
            <v>-293.97324295900762</v>
          </cell>
          <cell r="AY83">
            <v>-99.411449998617172</v>
          </cell>
          <cell r="AZ83">
            <v>-58.301421999931335</v>
          </cell>
          <cell r="BA83">
            <v>-196.42549053952098</v>
          </cell>
          <cell r="BB83">
            <v>-135.08394599705935</v>
          </cell>
          <cell r="BC83">
            <v>0</v>
          </cell>
          <cell r="BD83">
            <v>0</v>
          </cell>
          <cell r="BE83">
            <v>-1193.7237482964993</v>
          </cell>
          <cell r="BF83">
            <v>0</v>
          </cell>
          <cell r="BG83">
            <v>0</v>
          </cell>
          <cell r="BH83">
            <v>-94.755165498703718</v>
          </cell>
          <cell r="BI83">
            <v>-494.69431969895959</v>
          </cell>
          <cell r="BJ83">
            <v>-358.59747670032084</v>
          </cell>
          <cell r="BK83">
            <v>-151.03599239885807</v>
          </cell>
          <cell r="BL83">
            <v>0</v>
          </cell>
          <cell r="BM83">
            <v>-37.361862000077963</v>
          </cell>
          <cell r="BN83">
            <v>0</v>
          </cell>
          <cell r="BO83">
            <v>-57.278931999579072</v>
          </cell>
          <cell r="BP83">
            <v>0</v>
          </cell>
          <cell r="BQ83">
            <v>0</v>
          </cell>
          <cell r="BR83">
            <v>-5964.6633598059416</v>
          </cell>
          <cell r="BS83">
            <v>-581.09612479992211</v>
          </cell>
          <cell r="BT83">
            <v>-111.75997000001371</v>
          </cell>
          <cell r="BU83">
            <v>-335.27651779912412</v>
          </cell>
          <cell r="BV83">
            <v>-1686.7819997407496</v>
          </cell>
          <cell r="BW83">
            <v>-655.80199855193496</v>
          </cell>
          <cell r="BX83">
            <v>-928.45392398163676</v>
          </cell>
          <cell r="BY83">
            <v>-218.61240400001407</v>
          </cell>
          <cell r="BZ83">
            <v>-212.18646289967</v>
          </cell>
          <cell r="CA83">
            <v>-449.58484800159931</v>
          </cell>
          <cell r="CB83">
            <v>-358.33492300100625</v>
          </cell>
          <cell r="CC83">
            <v>-426.77418700046837</v>
          </cell>
          <cell r="CD83">
            <v>0</v>
          </cell>
          <cell r="CE83">
            <v>-2961.5288307666779</v>
          </cell>
          <cell r="CF83">
            <v>37.560663999989629</v>
          </cell>
          <cell r="CG83">
            <v>356.56705470010638</v>
          </cell>
          <cell r="CH83">
            <v>-97.714426998049021</v>
          </cell>
          <cell r="CI83">
            <v>-468.80721843987703</v>
          </cell>
          <cell r="CJ83">
            <v>-915.12657810002565</v>
          </cell>
          <cell r="CK83">
            <v>-357.37458699941635</v>
          </cell>
          <cell r="CL83">
            <v>1.7387955002486706</v>
          </cell>
          <cell r="CM83">
            <v>-89.640072498470545</v>
          </cell>
          <cell r="CN83">
            <v>-1142.8098828941584</v>
          </cell>
          <cell r="CO83">
            <v>-285.92257899045944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-520.16141849756241</v>
          </cell>
          <cell r="G161">
            <v>-1405.1149003989995</v>
          </cell>
          <cell r="H161">
            <v>-500.26948899775743</v>
          </cell>
          <cell r="I161">
            <v>-242.87702674418688</v>
          </cell>
          <cell r="J161">
            <v>-769.02146327495575</v>
          </cell>
          <cell r="K161">
            <v>-464.82434190064669</v>
          </cell>
          <cell r="L161">
            <v>-73.951871000230312</v>
          </cell>
          <cell r="M161">
            <v>-225.10032600164413</v>
          </cell>
          <cell r="N161">
            <v>-424.67879399657249</v>
          </cell>
          <cell r="O161">
            <v>-334.58005160093307</v>
          </cell>
          <cell r="P161">
            <v>-122.90961800143123</v>
          </cell>
          <cell r="Q161">
            <v>-302.81201499700546</v>
          </cell>
          <cell r="R161">
            <v>-5493.3411985039711</v>
          </cell>
          <cell r="S161">
            <v>-231.38525599986315</v>
          </cell>
          <cell r="T161">
            <v>-891.61297429725528</v>
          </cell>
          <cell r="U161">
            <v>-516.57478582113981</v>
          </cell>
          <cell r="V161">
            <v>-548.62907299771905</v>
          </cell>
          <cell r="W161">
            <v>-828.5153534039855</v>
          </cell>
          <cell r="X161">
            <v>-305.49083109945059</v>
          </cell>
          <cell r="Y161">
            <v>-82.793029993772507</v>
          </cell>
          <cell r="Z161">
            <v>-170.708411000669</v>
          </cell>
          <cell r="AA161">
            <v>-702.31771716475487</v>
          </cell>
          <cell r="AB161">
            <v>-328.44727129861712</v>
          </cell>
          <cell r="AC161">
            <v>-576.47039300203323</v>
          </cell>
          <cell r="AD161">
            <v>-310.39610249921679</v>
          </cell>
          <cell r="AE161">
            <v>-2498.4636849761009</v>
          </cell>
          <cell r="AF161">
            <v>0</v>
          </cell>
          <cell r="AG161">
            <v>151.1257233992219</v>
          </cell>
          <cell r="AH161">
            <v>-472.75804699957371</v>
          </cell>
          <cell r="AI161">
            <v>-710.56929969787598</v>
          </cell>
          <cell r="AJ161">
            <v>-490.17652100324631</v>
          </cell>
          <cell r="AK161">
            <v>-183.42779199779034</v>
          </cell>
          <cell r="AL161">
            <v>-63.644586000591516</v>
          </cell>
          <cell r="AM161">
            <v>0</v>
          </cell>
          <cell r="AN161">
            <v>-420.45697969943285</v>
          </cell>
          <cell r="AO161">
            <v>-245.63919600099325</v>
          </cell>
          <cell r="AP161">
            <v>-62.916986998170614</v>
          </cell>
          <cell r="AQ161">
            <v>0</v>
          </cell>
          <cell r="AR161">
            <v>-2272.2612394690514</v>
          </cell>
          <cell r="AS161">
            <v>0</v>
          </cell>
          <cell r="AT161">
            <v>53.149932000786066</v>
          </cell>
          <cell r="AU161">
            <v>-416.00216639786959</v>
          </cell>
          <cell r="AV161">
            <v>-812.89473749697208</v>
          </cell>
          <cell r="AW161">
            <v>-313.31871608272195</v>
          </cell>
          <cell r="AX161">
            <v>-293.97324295714498</v>
          </cell>
          <cell r="AY161">
            <v>-99.411449998617172</v>
          </cell>
          <cell r="AZ161">
            <v>-58.301421999931335</v>
          </cell>
          <cell r="BA161">
            <v>-196.42549053952098</v>
          </cell>
          <cell r="BB161">
            <v>-135.08394599705935</v>
          </cell>
          <cell r="BC161">
            <v>0</v>
          </cell>
          <cell r="BD161">
            <v>0</v>
          </cell>
          <cell r="BE161">
            <v>-1193.7237483263016</v>
          </cell>
          <cell r="BF161">
            <v>0</v>
          </cell>
          <cell r="BG161">
            <v>0</v>
          </cell>
          <cell r="BH161">
            <v>-94.755165498703718</v>
          </cell>
          <cell r="BI161">
            <v>-494.6943196952343</v>
          </cell>
          <cell r="BJ161">
            <v>-358.59747670218349</v>
          </cell>
          <cell r="BK161">
            <v>-151.03599239885807</v>
          </cell>
          <cell r="BL161">
            <v>0</v>
          </cell>
          <cell r="BM161">
            <v>-37.361862000077963</v>
          </cell>
          <cell r="BN161">
            <v>0</v>
          </cell>
          <cell r="BO161">
            <v>-57.278931997716427</v>
          </cell>
          <cell r="BP161">
            <v>0</v>
          </cell>
          <cell r="BQ161">
            <v>0</v>
          </cell>
          <cell r="BR161">
            <v>-5964.6633597612381</v>
          </cell>
          <cell r="BS161">
            <v>-581.09612479992211</v>
          </cell>
          <cell r="BT161">
            <v>-111.75997000001371</v>
          </cell>
          <cell r="BU161">
            <v>-335.27651779912412</v>
          </cell>
          <cell r="BV161">
            <v>-1686.7819997407496</v>
          </cell>
          <cell r="BW161">
            <v>-655.80199855193496</v>
          </cell>
          <cell r="BX161">
            <v>-928.45392398163676</v>
          </cell>
          <cell r="BY161">
            <v>-218.61240400001407</v>
          </cell>
          <cell r="BZ161">
            <v>-212.18646289967</v>
          </cell>
          <cell r="CA161">
            <v>-449.58484800159931</v>
          </cell>
          <cell r="CB161">
            <v>-358.33492300286889</v>
          </cell>
          <cell r="CC161">
            <v>-426.77418700046837</v>
          </cell>
          <cell r="CD161">
            <v>0</v>
          </cell>
          <cell r="CE161">
            <v>-2961.5288307666779</v>
          </cell>
          <cell r="CF161">
            <v>37.560663999989629</v>
          </cell>
          <cell r="CG161">
            <v>356.56705470010638</v>
          </cell>
          <cell r="CH161">
            <v>-97.714426998049021</v>
          </cell>
          <cell r="CI161">
            <v>-468.80721843987703</v>
          </cell>
          <cell r="CJ161">
            <v>-915.12657810002565</v>
          </cell>
          <cell r="CK161">
            <v>-357.37458699941635</v>
          </cell>
          <cell r="CL161">
            <v>1.7387955002486706</v>
          </cell>
          <cell r="CM161">
            <v>-89.640072498470545</v>
          </cell>
          <cell r="CN161">
            <v>-1142.8098828941584</v>
          </cell>
          <cell r="CO161">
            <v>-285.92257899045944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</row>
        <row r="191">
          <cell r="F191">
            <v>-422.90599999999904</v>
          </cell>
          <cell r="G191">
            <v>-561.05399999994552</v>
          </cell>
          <cell r="H191">
            <v>-1214.5800000000163</v>
          </cell>
          <cell r="I191">
            <v>-4177.7000000000698</v>
          </cell>
          <cell r="J191">
            <v>-6667.4139999999898</v>
          </cell>
          <cell r="K191">
            <v>-1898.5</v>
          </cell>
          <cell r="L191">
            <v>2337.9270000001416</v>
          </cell>
          <cell r="M191">
            <v>-6319.8710000000137</v>
          </cell>
          <cell r="N191">
            <v>-3221.4000000000233</v>
          </cell>
          <cell r="O191">
            <v>-305.70999999999185</v>
          </cell>
          <cell r="P191">
            <v>-516.70000000001164</v>
          </cell>
          <cell r="Q191">
            <v>1144.7399999999907</v>
          </cell>
          <cell r="R191">
            <v>-26361.339999999851</v>
          </cell>
          <cell r="S191">
            <v>-685.04000000000815</v>
          </cell>
          <cell r="T191">
            <v>-1300.0300000000134</v>
          </cell>
          <cell r="U191">
            <v>-1345.5829999999842</v>
          </cell>
          <cell r="V191">
            <v>-2541</v>
          </cell>
          <cell r="W191">
            <v>-8158.3999999999069</v>
          </cell>
          <cell r="X191">
            <v>-5800.3999999999069</v>
          </cell>
          <cell r="Y191">
            <v>-5652.9830000002403</v>
          </cell>
          <cell r="Z191">
            <v>-3087.044000000009</v>
          </cell>
          <cell r="AA191">
            <v>1240.3999999999069</v>
          </cell>
          <cell r="AB191">
            <v>866.45000000001164</v>
          </cell>
          <cell r="AC191">
            <v>307.67999999999302</v>
          </cell>
          <cell r="AD191">
            <v>-205.38999999999942</v>
          </cell>
          <cell r="AE191">
            <v>-18032.507799999788</v>
          </cell>
          <cell r="AF191">
            <v>-966.47000000000116</v>
          </cell>
          <cell r="AG191">
            <v>-1277.5999999999767</v>
          </cell>
          <cell r="AH191">
            <v>-4141.0219999999972</v>
          </cell>
          <cell r="AI191">
            <v>-5746.9000000000233</v>
          </cell>
          <cell r="AJ191">
            <v>1167.935199999949</v>
          </cell>
          <cell r="AK191">
            <v>-6021.5999999998603</v>
          </cell>
          <cell r="AL191">
            <v>-9664.9950000001118</v>
          </cell>
          <cell r="AM191">
            <v>-69.735999999989872</v>
          </cell>
          <cell r="AN191">
            <v>-3346.0999999999767</v>
          </cell>
          <cell r="AO191">
            <v>9446.0999999999767</v>
          </cell>
          <cell r="AP191">
            <v>2587.8800000000047</v>
          </cell>
          <cell r="AQ191">
            <v>0</v>
          </cell>
          <cell r="AR191">
            <v>-32318.9178299997</v>
          </cell>
          <cell r="AS191">
            <v>212.61999999999534</v>
          </cell>
          <cell r="AT191">
            <v>0</v>
          </cell>
          <cell r="AU191">
            <v>-6326</v>
          </cell>
          <cell r="AV191">
            <v>-10464.565830000094</v>
          </cell>
          <cell r="AW191">
            <v>-8109.5999999999767</v>
          </cell>
          <cell r="AX191">
            <v>-8031</v>
          </cell>
          <cell r="AY191">
            <v>-2904.6999999997206</v>
          </cell>
          <cell r="AZ191">
            <v>1722.9380000000237</v>
          </cell>
          <cell r="BA191">
            <v>-5814.6500000000233</v>
          </cell>
          <cell r="BB191">
            <v>7575.7999999999302</v>
          </cell>
          <cell r="BC191">
            <v>-53.309999999997672</v>
          </cell>
          <cell r="BD191">
            <v>-126.45000000001164</v>
          </cell>
          <cell r="BE191">
            <v>26893.263599999249</v>
          </cell>
          <cell r="BF191">
            <v>589</v>
          </cell>
          <cell r="BG191">
            <v>876.96000000002095</v>
          </cell>
          <cell r="BH191">
            <v>1604.6799999999348</v>
          </cell>
          <cell r="BI191">
            <v>-747.71039999998175</v>
          </cell>
          <cell r="BJ191">
            <v>-13715.565999999992</v>
          </cell>
          <cell r="BK191">
            <v>6620.8000000000466</v>
          </cell>
          <cell r="BL191">
            <v>-3190.2700000000186</v>
          </cell>
          <cell r="BM191">
            <v>10444.059999999998</v>
          </cell>
          <cell r="BN191">
            <v>24338</v>
          </cell>
          <cell r="BO191">
            <v>2631.4299999999348</v>
          </cell>
          <cell r="BP191">
            <v>-3250</v>
          </cell>
          <cell r="BQ191">
            <v>691.87999999988824</v>
          </cell>
          <cell r="BR191">
            <v>-3119.3680000007153</v>
          </cell>
          <cell r="BS191">
            <v>968.46000000002095</v>
          </cell>
          <cell r="BT191">
            <v>1789.5</v>
          </cell>
          <cell r="BU191">
            <v>-2919.539999999979</v>
          </cell>
          <cell r="BV191">
            <v>-8298.1999999999534</v>
          </cell>
          <cell r="BW191">
            <v>-9296.3000000000466</v>
          </cell>
          <cell r="BX191">
            <v>39.199999999953434</v>
          </cell>
          <cell r="BY191">
            <v>-1392.664000000048</v>
          </cell>
          <cell r="BZ191">
            <v>45.15599999999904</v>
          </cell>
          <cell r="CA191">
            <v>1520.7199999999721</v>
          </cell>
          <cell r="CB191">
            <v>1138.3600000001024</v>
          </cell>
          <cell r="CC191">
            <v>1071.1899999999441</v>
          </cell>
          <cell r="CD191">
            <v>12214.75</v>
          </cell>
          <cell r="CE191">
            <v>-15601.18730000034</v>
          </cell>
          <cell r="CF191">
            <v>-134.43999999994412</v>
          </cell>
          <cell r="CG191">
            <v>-781.14000000001397</v>
          </cell>
          <cell r="CH191">
            <v>-5874.6360000000568</v>
          </cell>
          <cell r="CI191">
            <v>-2591.5</v>
          </cell>
          <cell r="CJ191">
            <v>-6329.1000000000931</v>
          </cell>
          <cell r="CK191">
            <v>-10059.29999999993</v>
          </cell>
          <cell r="CL191">
            <v>-2201.0299999997951</v>
          </cell>
          <cell r="CM191">
            <v>2099.9199999999983</v>
          </cell>
          <cell r="CN191">
            <v>2341.1999999999534</v>
          </cell>
          <cell r="CO191">
            <v>4822.6899999999441</v>
          </cell>
          <cell r="CP191">
            <v>838.31000000005588</v>
          </cell>
          <cell r="CQ191">
            <v>2267.8386999999639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-7448.0999999999767</v>
          </cell>
          <cell r="G192">
            <v>-10209.910000000033</v>
          </cell>
          <cell r="H192">
            <v>-9482.1899999999441</v>
          </cell>
          <cell r="I192">
            <v>-8379.8499999999767</v>
          </cell>
          <cell r="J192">
            <v>0</v>
          </cell>
          <cell r="K192">
            <v>-35.179999999993015</v>
          </cell>
          <cell r="L192">
            <v>-23561.40000000014</v>
          </cell>
          <cell r="M192">
            <v>-31292.050000000047</v>
          </cell>
          <cell r="N192">
            <v>-1553.33374</v>
          </cell>
          <cell r="O192">
            <v>-17664.489999999991</v>
          </cell>
          <cell r="P192">
            <v>-4950.4400000000023</v>
          </cell>
          <cell r="Q192">
            <v>23568.100000000093</v>
          </cell>
          <cell r="R192">
            <v>-171404.29700000212</v>
          </cell>
          <cell r="S192">
            <v>-5473.3499999999767</v>
          </cell>
          <cell r="T192">
            <v>-12157.239999999991</v>
          </cell>
          <cell r="U192">
            <v>-15540.659999999974</v>
          </cell>
          <cell r="V192">
            <v>-14230.840000000026</v>
          </cell>
          <cell r="W192">
            <v>-449.21099999999933</v>
          </cell>
          <cell r="X192">
            <v>-1451.3619999999992</v>
          </cell>
          <cell r="Y192">
            <v>-28372.700000000186</v>
          </cell>
          <cell r="Z192">
            <v>-60688.100000000093</v>
          </cell>
          <cell r="AA192">
            <v>-5034.9440000000031</v>
          </cell>
          <cell r="AB192">
            <v>-14225.089999999967</v>
          </cell>
          <cell r="AC192">
            <v>-13260.5</v>
          </cell>
          <cell r="AD192">
            <v>-520.29999999981374</v>
          </cell>
          <cell r="AE192">
            <v>-166984.194000002</v>
          </cell>
          <cell r="AF192">
            <v>-2184.6200000001118</v>
          </cell>
          <cell r="AG192">
            <v>-12951.660000000033</v>
          </cell>
          <cell r="AH192">
            <v>1980.7999999999302</v>
          </cell>
          <cell r="AI192">
            <v>-13696.479999999981</v>
          </cell>
          <cell r="AJ192">
            <v>716.70899999999892</v>
          </cell>
          <cell r="AK192">
            <v>-662.1730000000025</v>
          </cell>
          <cell r="AL192">
            <v>-63442.400000000373</v>
          </cell>
          <cell r="AM192">
            <v>-55296.59999999986</v>
          </cell>
          <cell r="AN192">
            <v>-6019.1000000000058</v>
          </cell>
          <cell r="AO192">
            <v>-5717.3700000000536</v>
          </cell>
          <cell r="AP192">
            <v>-7919.4000000000233</v>
          </cell>
          <cell r="AQ192">
            <v>-1791.8999999999069</v>
          </cell>
          <cell r="AR192">
            <v>-231790.49650000036</v>
          </cell>
          <cell r="AS192">
            <v>-17699.699999999953</v>
          </cell>
          <cell r="AT192">
            <v>-11717.300000000047</v>
          </cell>
          <cell r="AU192">
            <v>-11445.569999999949</v>
          </cell>
          <cell r="AV192">
            <v>-12333.069999999949</v>
          </cell>
          <cell r="AW192">
            <v>710.98350000000028</v>
          </cell>
          <cell r="AX192">
            <v>-2879.5599999999977</v>
          </cell>
          <cell r="AY192">
            <v>-53399.5</v>
          </cell>
          <cell r="AZ192">
            <v>-86570.5</v>
          </cell>
          <cell r="BA192">
            <v>-15247.649999999994</v>
          </cell>
          <cell r="BB192">
            <v>-11189.52999999997</v>
          </cell>
          <cell r="BC192">
            <v>-10719</v>
          </cell>
          <cell r="BD192">
            <v>699.89999999990687</v>
          </cell>
          <cell r="BE192">
            <v>-297116.57599999569</v>
          </cell>
          <cell r="BF192">
            <v>-17476.639999999898</v>
          </cell>
          <cell r="BG192">
            <v>-27331.060000000056</v>
          </cell>
          <cell r="BH192">
            <v>-17432.439999999944</v>
          </cell>
          <cell r="BI192">
            <v>-25652.159999999974</v>
          </cell>
          <cell r="BJ192">
            <v>424.41400000000067</v>
          </cell>
          <cell r="BK192">
            <v>-12051.679999999993</v>
          </cell>
          <cell r="BL192">
            <v>-69752.5</v>
          </cell>
          <cell r="BM192">
            <v>-78532.599999999627</v>
          </cell>
          <cell r="BN192">
            <v>-11026.820000000007</v>
          </cell>
          <cell r="BO192">
            <v>-11849.239999999991</v>
          </cell>
          <cell r="BP192">
            <v>-17762.550000000047</v>
          </cell>
          <cell r="BQ192">
            <v>-8673.2999999998137</v>
          </cell>
          <cell r="BR192">
            <v>-252313.73800000176</v>
          </cell>
          <cell r="BS192">
            <v>-13985.25</v>
          </cell>
          <cell r="BT192">
            <v>-12058.5</v>
          </cell>
          <cell r="BU192">
            <v>-15409.760000000009</v>
          </cell>
          <cell r="BV192">
            <v>-21954.899999999965</v>
          </cell>
          <cell r="BW192">
            <v>115.47199999999793</v>
          </cell>
          <cell r="BX192">
            <v>-7868.6900000000023</v>
          </cell>
          <cell r="BY192">
            <v>-85674.5</v>
          </cell>
          <cell r="BZ192">
            <v>-62818.90000000014</v>
          </cell>
          <cell r="CA192">
            <v>-3234.8099999999977</v>
          </cell>
          <cell r="CB192">
            <v>-6699.1999999999825</v>
          </cell>
          <cell r="CC192">
            <v>-12220.300000000047</v>
          </cell>
          <cell r="CD192">
            <v>-10504.400000000373</v>
          </cell>
          <cell r="CE192">
            <v>-318378.35500000045</v>
          </cell>
          <cell r="CF192">
            <v>-11745.620000000112</v>
          </cell>
          <cell r="CG192">
            <v>-25799</v>
          </cell>
          <cell r="CH192">
            <v>-23693</v>
          </cell>
          <cell r="CI192">
            <v>-19288.439999999944</v>
          </cell>
          <cell r="CJ192">
            <v>-290.43000000000029</v>
          </cell>
          <cell r="CK192">
            <v>-12788.219999999972</v>
          </cell>
          <cell r="CL192">
            <v>-87077.5</v>
          </cell>
          <cell r="CM192">
            <v>-81740</v>
          </cell>
          <cell r="CN192">
            <v>-1110.7450000000099</v>
          </cell>
          <cell r="CO192">
            <v>-11874.5</v>
          </cell>
          <cell r="CP192">
            <v>-38193.099999999977</v>
          </cell>
          <cell r="CQ192">
            <v>-4777.7999999998137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6008.5999999998603</v>
          </cell>
          <cell r="G193">
            <v>1069.1000000000931</v>
          </cell>
          <cell r="H193">
            <v>-5245</v>
          </cell>
          <cell r="I193">
            <v>-20386.899999999907</v>
          </cell>
          <cell r="J193">
            <v>-14949.700000000186</v>
          </cell>
          <cell r="K193">
            <v>-11719.200000000186</v>
          </cell>
          <cell r="L193">
            <v>-38279.5</v>
          </cell>
          <cell r="M193">
            <v>-110323</v>
          </cell>
          <cell r="N193">
            <v>-1571.1000000000931</v>
          </cell>
          <cell r="O193">
            <v>2357.8999999999069</v>
          </cell>
          <cell r="P193">
            <v>2990.0999999999767</v>
          </cell>
          <cell r="Q193">
            <v>10505.700000000186</v>
          </cell>
          <cell r="R193">
            <v>-122518.60000000149</v>
          </cell>
          <cell r="S193">
            <v>9107</v>
          </cell>
          <cell r="T193">
            <v>7763.7999999998137</v>
          </cell>
          <cell r="U193">
            <v>-11434.799999999814</v>
          </cell>
          <cell r="V193">
            <v>-12738.199999999953</v>
          </cell>
          <cell r="W193">
            <v>-12122</v>
          </cell>
          <cell r="X193">
            <v>835.30000000004657</v>
          </cell>
          <cell r="Y193">
            <v>-22344</v>
          </cell>
          <cell r="Z193">
            <v>-69094</v>
          </cell>
          <cell r="AA193">
            <v>-7373.8000000000466</v>
          </cell>
          <cell r="AB193">
            <v>-19809.799999999814</v>
          </cell>
          <cell r="AC193">
            <v>12020.199999999953</v>
          </cell>
          <cell r="AD193">
            <v>2671.7000000001863</v>
          </cell>
          <cell r="AE193">
            <v>-136318.10000000149</v>
          </cell>
          <cell r="AF193">
            <v>1017.3000000000466</v>
          </cell>
          <cell r="AG193">
            <v>-4754.2000000001863</v>
          </cell>
          <cell r="AH193">
            <v>-6234.4000000003725</v>
          </cell>
          <cell r="AI193">
            <v>-14735</v>
          </cell>
          <cell r="AJ193">
            <v>-3990.5</v>
          </cell>
          <cell r="AK193">
            <v>-4072.2999999998137</v>
          </cell>
          <cell r="AL193">
            <v>-8080</v>
          </cell>
          <cell r="AM193">
            <v>-97905</v>
          </cell>
          <cell r="AN193">
            <v>-645.39999999990687</v>
          </cell>
          <cell r="AO193">
            <v>-5249.5999999996275</v>
          </cell>
          <cell r="AP193">
            <v>6709.3000000000466</v>
          </cell>
          <cell r="AQ193">
            <v>1621.7000000001863</v>
          </cell>
          <cell r="AR193">
            <v>-67506.09999999404</v>
          </cell>
          <cell r="AS193">
            <v>10159.599999999627</v>
          </cell>
          <cell r="AT193">
            <v>-14951.200000000186</v>
          </cell>
          <cell r="AU193">
            <v>-11155</v>
          </cell>
          <cell r="AV193">
            <v>-15647.5</v>
          </cell>
          <cell r="AW193">
            <v>2459.2999999998137</v>
          </cell>
          <cell r="AX193">
            <v>9910.3000000000466</v>
          </cell>
          <cell r="AY193">
            <v>-8120</v>
          </cell>
          <cell r="AZ193">
            <v>-59418</v>
          </cell>
          <cell r="BA193">
            <v>9018.7000000001863</v>
          </cell>
          <cell r="BB193">
            <v>-2027</v>
          </cell>
          <cell r="BC193">
            <v>5307</v>
          </cell>
          <cell r="BD193">
            <v>6957.7000000001863</v>
          </cell>
          <cell r="BE193">
            <v>-66638.099999986589</v>
          </cell>
          <cell r="BF193">
            <v>36458.599999999627</v>
          </cell>
          <cell r="BG193">
            <v>-1735</v>
          </cell>
          <cell r="BH193">
            <v>-15270</v>
          </cell>
          <cell r="BI193">
            <v>-1540.6999999999534</v>
          </cell>
          <cell r="BJ193">
            <v>-6516.2999999998137</v>
          </cell>
          <cell r="BK193">
            <v>579.4000000001397</v>
          </cell>
          <cell r="BL193">
            <v>-19692.5</v>
          </cell>
          <cell r="BM193">
            <v>-41159</v>
          </cell>
          <cell r="BN193">
            <v>-35953.200000000186</v>
          </cell>
          <cell r="BO193">
            <v>15539.200000000186</v>
          </cell>
          <cell r="BP193">
            <v>-6555.5999999996275</v>
          </cell>
          <cell r="BQ193">
            <v>9207</v>
          </cell>
          <cell r="BR193">
            <v>-74547.79999999702</v>
          </cell>
          <cell r="BS193">
            <v>2785</v>
          </cell>
          <cell r="BT193">
            <v>-6381.5</v>
          </cell>
          <cell r="BU193">
            <v>-15444</v>
          </cell>
          <cell r="BV193">
            <v>-9439.5</v>
          </cell>
          <cell r="BW193">
            <v>2080</v>
          </cell>
          <cell r="BX193">
            <v>10190</v>
          </cell>
          <cell r="BY193">
            <v>-33929</v>
          </cell>
          <cell r="BZ193">
            <v>-6536</v>
          </cell>
          <cell r="CA193">
            <v>-7054.9000000000233</v>
          </cell>
          <cell r="CB193">
            <v>-7489.5</v>
          </cell>
          <cell r="CC193">
            <v>401.10000000009313</v>
          </cell>
          <cell r="CD193">
            <v>-3729.5</v>
          </cell>
          <cell r="CE193">
            <v>-44222.499999992549</v>
          </cell>
          <cell r="CF193">
            <v>-15802.799999999814</v>
          </cell>
          <cell r="CG193">
            <v>-13409.5</v>
          </cell>
          <cell r="CH193">
            <v>-3231.7999999998137</v>
          </cell>
          <cell r="CI193">
            <v>-9543.0999999998603</v>
          </cell>
          <cell r="CJ193">
            <v>2173.7000000001863</v>
          </cell>
          <cell r="CK193">
            <v>-806.70000000018626</v>
          </cell>
          <cell r="CL193">
            <v>-14883</v>
          </cell>
          <cell r="CM193">
            <v>37764</v>
          </cell>
          <cell r="CN193">
            <v>-12557.400000000023</v>
          </cell>
          <cell r="CO193">
            <v>-8440.6000000000931</v>
          </cell>
          <cell r="CP193">
            <v>1711.2000000001863</v>
          </cell>
          <cell r="CQ193">
            <v>-7196.5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-229.91200000000026</v>
          </cell>
          <cell r="G194">
            <v>-74.550100000000384</v>
          </cell>
          <cell r="H194">
            <v>-681.58200000000215</v>
          </cell>
          <cell r="I194">
            <v>-2033.344000000001</v>
          </cell>
          <cell r="J194">
            <v>0</v>
          </cell>
          <cell r="K194">
            <v>0</v>
          </cell>
          <cell r="L194">
            <v>247.26499999999942</v>
          </cell>
          <cell r="M194">
            <v>0</v>
          </cell>
          <cell r="N194">
            <v>-32.815999999998894</v>
          </cell>
          <cell r="O194">
            <v>-1042.3220000000001</v>
          </cell>
          <cell r="P194">
            <v>-166.02700000000004</v>
          </cell>
          <cell r="Q194">
            <v>-173.34899999999834</v>
          </cell>
          <cell r="R194">
            <v>-12713.999279999989</v>
          </cell>
          <cell r="S194">
            <v>-265.89500000000044</v>
          </cell>
          <cell r="T194">
            <v>-302.53099999999904</v>
          </cell>
          <cell r="U194">
            <v>-124.94989999999962</v>
          </cell>
          <cell r="V194">
            <v>-2142.7439999999988</v>
          </cell>
          <cell r="W194">
            <v>0</v>
          </cell>
          <cell r="X194">
            <v>-871.69499999999971</v>
          </cell>
          <cell r="Y194">
            <v>-2663.0899999999965</v>
          </cell>
          <cell r="Z194">
            <v>-3734.8999999999942</v>
          </cell>
          <cell r="AA194">
            <v>-29.376600000010512</v>
          </cell>
          <cell r="AB194">
            <v>-801.26000000000931</v>
          </cell>
          <cell r="AC194">
            <v>-895.91277999999875</v>
          </cell>
          <cell r="AD194">
            <v>-881.64500000000407</v>
          </cell>
          <cell r="AE194">
            <v>-7591.1859499999555</v>
          </cell>
          <cell r="AF194">
            <v>-724.31299999999828</v>
          </cell>
          <cell r="AG194">
            <v>-63</v>
          </cell>
          <cell r="AH194">
            <v>-1003.1518999999971</v>
          </cell>
          <cell r="AI194">
            <v>-63.870049999997718</v>
          </cell>
          <cell r="AJ194">
            <v>0</v>
          </cell>
          <cell r="AK194">
            <v>-3375.8029999999999</v>
          </cell>
          <cell r="AL194">
            <v>522.92999999999302</v>
          </cell>
          <cell r="AM194">
            <v>0</v>
          </cell>
          <cell r="AN194">
            <v>-765.18499999999767</v>
          </cell>
          <cell r="AO194">
            <v>-384.85000000000582</v>
          </cell>
          <cell r="AP194">
            <v>-1667.367000000002</v>
          </cell>
          <cell r="AQ194">
            <v>-66.576000000000931</v>
          </cell>
          <cell r="AR194">
            <v>-7863.0478399998974</v>
          </cell>
          <cell r="AS194">
            <v>-1118.4940399999978</v>
          </cell>
          <cell r="AT194">
            <v>-83.648999999997613</v>
          </cell>
          <cell r="AU194">
            <v>-230.05999999999767</v>
          </cell>
          <cell r="AV194">
            <v>-913.55600000000049</v>
          </cell>
          <cell r="AW194">
            <v>0</v>
          </cell>
          <cell r="AX194">
            <v>-16.463799999997718</v>
          </cell>
          <cell r="AY194">
            <v>-1526.4300000000076</v>
          </cell>
          <cell r="AZ194">
            <v>-1302.7049999999872</v>
          </cell>
          <cell r="BA194">
            <v>-1377.148000000001</v>
          </cell>
          <cell r="BB194">
            <v>-799.84999999999127</v>
          </cell>
          <cell r="BC194">
            <v>-494.69199999999728</v>
          </cell>
          <cell r="BD194">
            <v>0</v>
          </cell>
          <cell r="BE194">
            <v>-10806.681000000099</v>
          </cell>
          <cell r="BF194">
            <v>760.32200000000012</v>
          </cell>
          <cell r="BG194">
            <v>-519.45260000000417</v>
          </cell>
          <cell r="BH194">
            <v>-1143.6803000000073</v>
          </cell>
          <cell r="BI194">
            <v>-1387.109000000004</v>
          </cell>
          <cell r="BJ194">
            <v>-50.598999999998341</v>
          </cell>
          <cell r="BK194">
            <v>-1164.4899999999907</v>
          </cell>
          <cell r="BL194">
            <v>-311.48500000001513</v>
          </cell>
          <cell r="BM194">
            <v>-2437.109999999986</v>
          </cell>
          <cell r="BN194">
            <v>-1947.1549999999843</v>
          </cell>
          <cell r="BO194">
            <v>-2494.0080000000016</v>
          </cell>
          <cell r="BP194">
            <v>-111.91410000000178</v>
          </cell>
          <cell r="BQ194">
            <v>0</v>
          </cell>
          <cell r="BR194">
            <v>-12592.941999999923</v>
          </cell>
          <cell r="BS194">
            <v>-898.24999999999272</v>
          </cell>
          <cell r="BT194">
            <v>-623.44999999999709</v>
          </cell>
          <cell r="BU194">
            <v>-1141.1259999999893</v>
          </cell>
          <cell r="BV194">
            <v>-1886.643</v>
          </cell>
          <cell r="BW194">
            <v>-75.200000000000728</v>
          </cell>
          <cell r="BX194">
            <v>-1444.7890000000043</v>
          </cell>
          <cell r="BY194">
            <v>-150.92499999998836</v>
          </cell>
          <cell r="BZ194">
            <v>199.0109999999695</v>
          </cell>
          <cell r="CA194">
            <v>-261.71899999999732</v>
          </cell>
          <cell r="CB194">
            <v>-4281.2000000000044</v>
          </cell>
          <cell r="CC194">
            <v>-1152.2949999999983</v>
          </cell>
          <cell r="CD194">
            <v>-876.35599999999977</v>
          </cell>
          <cell r="CE194">
            <v>-17437.686600000132</v>
          </cell>
          <cell r="CF194">
            <v>-690.69999999999709</v>
          </cell>
          <cell r="CG194">
            <v>-966.99730000000272</v>
          </cell>
          <cell r="CH194">
            <v>-1601.5100999999995</v>
          </cell>
          <cell r="CI194">
            <v>-2265.5529999999999</v>
          </cell>
          <cell r="CJ194">
            <v>362.52899999999499</v>
          </cell>
          <cell r="CK194">
            <v>-202.22939999999653</v>
          </cell>
          <cell r="CL194">
            <v>-518.27999999999884</v>
          </cell>
          <cell r="CM194">
            <v>-5047.9619999999995</v>
          </cell>
          <cell r="CN194">
            <v>420.59200000000419</v>
          </cell>
          <cell r="CO194">
            <v>-1782.2560000000012</v>
          </cell>
          <cell r="CP194">
            <v>-4420.1901000000071</v>
          </cell>
          <cell r="CQ194">
            <v>-725.12970000001951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200">
          <cell r="F200">
            <v>-2092.3179999999702</v>
          </cell>
          <cell r="G200">
            <v>-9776.4140999997035</v>
          </cell>
          <cell r="H200">
            <v>-16623.351999999024</v>
          </cell>
          <cell r="I200">
            <v>-34977.794000000227</v>
          </cell>
          <cell r="J200">
            <v>-21617.11400000006</v>
          </cell>
          <cell r="K200">
            <v>-13652.879999999888</v>
          </cell>
          <cell r="L200">
            <v>-59255.707999999635</v>
          </cell>
          <cell r="M200">
            <v>-147934.92100000009</v>
          </cell>
          <cell r="N200">
            <v>-6378.6497400002554</v>
          </cell>
          <cell r="O200">
            <v>-16654.621999999741</v>
          </cell>
          <cell r="P200">
            <v>-2643.0670000000391</v>
          </cell>
          <cell r="Q200">
            <v>35045.191000000108</v>
          </cell>
          <cell r="R200">
            <v>-332998.2362799719</v>
          </cell>
          <cell r="S200">
            <v>2682.714999999851</v>
          </cell>
          <cell r="T200">
            <v>-5996.0009999996983</v>
          </cell>
          <cell r="U200">
            <v>-28445.992899999954</v>
          </cell>
          <cell r="V200">
            <v>-31652.783999999985</v>
          </cell>
          <cell r="W200">
            <v>-20729.611000000034</v>
          </cell>
          <cell r="X200">
            <v>-7288.1569999996573</v>
          </cell>
          <cell r="Y200">
            <v>-59032.773000000045</v>
          </cell>
          <cell r="Z200">
            <v>-136604.04399999976</v>
          </cell>
          <cell r="AA200">
            <v>-11197.720600000117</v>
          </cell>
          <cell r="AB200">
            <v>-33969.699999999721</v>
          </cell>
          <cell r="AC200">
            <v>-1828.5327800000086</v>
          </cell>
          <cell r="AD200">
            <v>1064.3650000020862</v>
          </cell>
          <cell r="AE200">
            <v>-328925.98775000125</v>
          </cell>
          <cell r="AF200">
            <v>-2858.1030000001192</v>
          </cell>
          <cell r="AG200">
            <v>-19046.460000000428</v>
          </cell>
          <cell r="AH200">
            <v>-9397.7739000013098</v>
          </cell>
          <cell r="AI200">
            <v>-34242.250049999915</v>
          </cell>
          <cell r="AJ200">
            <v>-2105.8558000000194</v>
          </cell>
          <cell r="AK200">
            <v>-14131.875999999698</v>
          </cell>
          <cell r="AL200">
            <v>-80664.464999999851</v>
          </cell>
          <cell r="AM200">
            <v>-153271.3359999992</v>
          </cell>
          <cell r="AN200">
            <v>-10775.785000000149</v>
          </cell>
          <cell r="AO200">
            <v>-1905.7199999997392</v>
          </cell>
          <cell r="AP200">
            <v>-289.58700000029057</v>
          </cell>
          <cell r="AQ200">
            <v>-236.77599999960512</v>
          </cell>
          <cell r="AR200">
            <v>-339478.56216999888</v>
          </cell>
          <cell r="AS200">
            <v>-8445.9740400002338</v>
          </cell>
          <cell r="AT200">
            <v>-26752.148999999277</v>
          </cell>
          <cell r="AU200">
            <v>-29156.629999999888</v>
          </cell>
          <cell r="AV200">
            <v>-39358.691829999909</v>
          </cell>
          <cell r="AW200">
            <v>-4939.3164999997243</v>
          </cell>
          <cell r="AX200">
            <v>-1016.723800000269</v>
          </cell>
          <cell r="AY200">
            <v>-65950.629999998957</v>
          </cell>
          <cell r="AZ200">
            <v>-145568.26700000465</v>
          </cell>
          <cell r="BA200">
            <v>-13420.747999999207</v>
          </cell>
          <cell r="BB200">
            <v>-6440.5800000005402</v>
          </cell>
          <cell r="BC200">
            <v>-5960.0019999993965</v>
          </cell>
          <cell r="BD200">
            <v>7531.1500000003725</v>
          </cell>
          <cell r="BE200">
            <v>-347668.09340000153</v>
          </cell>
          <cell r="BF200">
            <v>20331.281999999192</v>
          </cell>
          <cell r="BG200">
            <v>-28708.552599999122</v>
          </cell>
          <cell r="BH200">
            <v>-32241.440300000831</v>
          </cell>
          <cell r="BI200">
            <v>-29327.67939999979</v>
          </cell>
          <cell r="BJ200">
            <v>-19858.050999999046</v>
          </cell>
          <cell r="BK200">
            <v>-6015.9699999997392</v>
          </cell>
          <cell r="BL200">
            <v>-92946.754999998957</v>
          </cell>
          <cell r="BM200">
            <v>-111684.64999999851</v>
          </cell>
          <cell r="BN200">
            <v>-24589.175000000279</v>
          </cell>
          <cell r="BO200">
            <v>3827.3820000011474</v>
          </cell>
          <cell r="BP200">
            <v>-27680.064099999145</v>
          </cell>
          <cell r="BQ200">
            <v>1225.5800000000745</v>
          </cell>
          <cell r="BR200">
            <v>-342573.84799998999</v>
          </cell>
          <cell r="BS200">
            <v>-11130.040000000037</v>
          </cell>
          <cell r="BT200">
            <v>-17273.950000000186</v>
          </cell>
          <cell r="BU200">
            <v>-34914.425999999978</v>
          </cell>
          <cell r="BV200">
            <v>-41579.24300000025</v>
          </cell>
          <cell r="BW200">
            <v>-7176.0279999990016</v>
          </cell>
          <cell r="BX200">
            <v>915.7210000003688</v>
          </cell>
          <cell r="BY200">
            <v>-121147.08899999969</v>
          </cell>
          <cell r="BZ200">
            <v>-69110.732999999076</v>
          </cell>
          <cell r="CA200">
            <v>-9030.7090000000317</v>
          </cell>
          <cell r="CB200">
            <v>-17331.539999999804</v>
          </cell>
          <cell r="CC200">
            <v>-11900.304999999702</v>
          </cell>
          <cell r="CD200">
            <v>-2895.5060000000522</v>
          </cell>
          <cell r="CE200">
            <v>-395639.72889998555</v>
          </cell>
          <cell r="CF200">
            <v>-28373.560000000522</v>
          </cell>
          <cell r="CG200">
            <v>-40956.637299999595</v>
          </cell>
          <cell r="CH200">
            <v>-34400.946099999361</v>
          </cell>
          <cell r="CI200">
            <v>-33688.593000000343</v>
          </cell>
          <cell r="CJ200">
            <v>-4083.3009999999776</v>
          </cell>
          <cell r="CK200">
            <v>-23856.449400000274</v>
          </cell>
          <cell r="CL200">
            <v>-104679.80999999866</v>
          </cell>
          <cell r="CM200">
            <v>-46924.041999999434</v>
          </cell>
          <cell r="CN200">
            <v>-10906.352999999886</v>
          </cell>
          <cell r="CO200">
            <v>-17274.666000000201</v>
          </cell>
          <cell r="CP200">
            <v>-40063.780100000091</v>
          </cell>
          <cell r="CQ200">
            <v>-10431.591000000015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2">
          <cell r="F202">
            <v>-2612.4794184975326</v>
          </cell>
          <cell r="G202">
            <v>-11181.529000397772</v>
          </cell>
          <cell r="H202">
            <v>-17123.62148899585</v>
          </cell>
          <cell r="I202">
            <v>-35220.671026743948</v>
          </cell>
          <cell r="J202">
            <v>-22386.135463275015</v>
          </cell>
          <cell r="K202">
            <v>-14117.704341895878</v>
          </cell>
          <cell r="L202">
            <v>-59329.659870997071</v>
          </cell>
          <cell r="M202">
            <v>-148160.02132600546</v>
          </cell>
          <cell r="N202">
            <v>-6803.3285339996219</v>
          </cell>
          <cell r="O202">
            <v>-16989.202051602304</v>
          </cell>
          <cell r="P202">
            <v>-2765.9766179993749</v>
          </cell>
          <cell r="Q202">
            <v>34742.378985002637</v>
          </cell>
          <cell r="R202">
            <v>-338491.57747858763</v>
          </cell>
          <cell r="S202">
            <v>2451.3297439999878</v>
          </cell>
          <cell r="T202">
            <v>-6887.6139742955565</v>
          </cell>
          <cell r="U202">
            <v>-28962.567685820162</v>
          </cell>
          <cell r="V202">
            <v>-32201.413072995842</v>
          </cell>
          <cell r="W202">
            <v>-21558.126353405416</v>
          </cell>
          <cell r="X202">
            <v>-7593.6478310972452</v>
          </cell>
          <cell r="Y202">
            <v>-59115.56602999568</v>
          </cell>
          <cell r="Z202">
            <v>-136774.75241100043</v>
          </cell>
          <cell r="AA202">
            <v>-11900.038317166269</v>
          </cell>
          <cell r="AB202">
            <v>-34298.147271301597</v>
          </cell>
          <cell r="AC202">
            <v>-2405.0031730011106</v>
          </cell>
          <cell r="AD202">
            <v>753.96889750286937</v>
          </cell>
          <cell r="AE202">
            <v>-331424.45143502951</v>
          </cell>
          <cell r="AF202">
            <v>-2858.1030000001192</v>
          </cell>
          <cell r="AG202">
            <v>-18895.334276601672</v>
          </cell>
          <cell r="AH202">
            <v>-9870.5319470018148</v>
          </cell>
          <cell r="AI202">
            <v>-34952.819349694997</v>
          </cell>
          <cell r="AJ202">
            <v>-2596.0323210023344</v>
          </cell>
          <cell r="AK202">
            <v>-14315.303791999817</v>
          </cell>
          <cell r="AL202">
            <v>-80728.109586000443</v>
          </cell>
          <cell r="AM202">
            <v>-153271.33600000292</v>
          </cell>
          <cell r="AN202">
            <v>-11196.241979699582</v>
          </cell>
          <cell r="AO202">
            <v>-2151.3591959998012</v>
          </cell>
          <cell r="AP202">
            <v>-352.50398699939251</v>
          </cell>
          <cell r="AQ202">
            <v>-236.77600000053644</v>
          </cell>
          <cell r="AR202">
            <v>-341750.82340937853</v>
          </cell>
          <cell r="AS202">
            <v>-8445.9740400016308</v>
          </cell>
          <cell r="AT202">
            <v>-26698.999067995697</v>
          </cell>
          <cell r="AU202">
            <v>-29572.632166400552</v>
          </cell>
          <cell r="AV202">
            <v>-40171.586567495018</v>
          </cell>
          <cell r="AW202">
            <v>-5252.6352160796523</v>
          </cell>
          <cell r="AX202">
            <v>-1310.6970429569483</v>
          </cell>
          <cell r="AY202">
            <v>-66050.041450001299</v>
          </cell>
          <cell r="AZ202">
            <v>-145626.56842200458</v>
          </cell>
          <cell r="BA202">
            <v>-13617.173490539193</v>
          </cell>
          <cell r="BB202">
            <v>-6575.6639459989965</v>
          </cell>
          <cell r="BC202">
            <v>-5960.0020000003278</v>
          </cell>
          <cell r="BD202">
            <v>7531.1500000022352</v>
          </cell>
          <cell r="BE202">
            <v>-348861.81714826822</v>
          </cell>
          <cell r="BF202">
            <v>20331.281999997795</v>
          </cell>
          <cell r="BG202">
            <v>-28708.552600000054</v>
          </cell>
          <cell r="BH202">
            <v>-32336.195465497673</v>
          </cell>
          <cell r="BI202">
            <v>-29822.373719695956</v>
          </cell>
          <cell r="BJ202">
            <v>-20216.64847670123</v>
          </cell>
          <cell r="BK202">
            <v>-6167.005992397666</v>
          </cell>
          <cell r="BL202">
            <v>-92946.755000002682</v>
          </cell>
          <cell r="BM202">
            <v>-111722.01186200231</v>
          </cell>
          <cell r="BN202">
            <v>-24589.17499999702</v>
          </cell>
          <cell r="BO202">
            <v>3770.1030680015683</v>
          </cell>
          <cell r="BP202">
            <v>-27680.064099999145</v>
          </cell>
          <cell r="BQ202">
            <v>1225.5800000019372</v>
          </cell>
          <cell r="BR202">
            <v>-348538.51135975122</v>
          </cell>
          <cell r="BS202">
            <v>-11711.136124800891</v>
          </cell>
          <cell r="BT202">
            <v>-17385.709970001131</v>
          </cell>
          <cell r="BU202">
            <v>-35249.702517800033</v>
          </cell>
          <cell r="BV202">
            <v>-43266.024999741465</v>
          </cell>
          <cell r="BW202">
            <v>-7831.8299985527992</v>
          </cell>
          <cell r="BX202">
            <v>-12.732923980802298</v>
          </cell>
          <cell r="BY202">
            <v>-121365.70140399784</v>
          </cell>
          <cell r="BZ202">
            <v>-69322.919462896883</v>
          </cell>
          <cell r="CA202">
            <v>-9480.2938480023295</v>
          </cell>
          <cell r="CB202">
            <v>-17689.874923003837</v>
          </cell>
          <cell r="CC202">
            <v>-12327.079187002033</v>
          </cell>
          <cell r="CD202">
            <v>-2895.5060000009835</v>
          </cell>
          <cell r="CE202">
            <v>-398601.25773060322</v>
          </cell>
          <cell r="CF202">
            <v>-28335.999336000532</v>
          </cell>
          <cell r="CG202">
            <v>-40600.070245299488</v>
          </cell>
          <cell r="CH202">
            <v>-34498.660526998341</v>
          </cell>
          <cell r="CI202">
            <v>-34157.400218442082</v>
          </cell>
          <cell r="CJ202">
            <v>-4998.427578099072</v>
          </cell>
          <cell r="CK202">
            <v>-24213.823986999691</v>
          </cell>
          <cell r="CL202">
            <v>-104678.07120449841</v>
          </cell>
          <cell r="CM202">
            <v>-47013.682072497904</v>
          </cell>
          <cell r="CN202">
            <v>-12049.162882894278</v>
          </cell>
          <cell r="CO202">
            <v>-17560.588578999043</v>
          </cell>
          <cell r="CP202">
            <v>-40063.780099987984</v>
          </cell>
          <cell r="CQ202">
            <v>-10431.590999990702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CE203">
            <v>1.9962285934534059</v>
          </cell>
          <cell r="CF203">
            <v>3.3998062142616843</v>
          </cell>
          <cell r="CG203">
            <v>3.7876133015449058</v>
          </cell>
          <cell r="CH203">
            <v>2.0849970186893825</v>
          </cell>
          <cell r="CI203">
            <v>1.7957835318593227</v>
          </cell>
          <cell r="CJ203">
            <v>0.18517906900366352</v>
          </cell>
          <cell r="CK203">
            <v>1.0139144008206284</v>
          </cell>
          <cell r="CL203">
            <v>4.286117817160422</v>
          </cell>
          <cell r="CM203">
            <v>2.0967588695624491</v>
          </cell>
          <cell r="CN203">
            <v>0.56675888392445661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 t="e">
            <v>#N/A</v>
          </cell>
          <cell r="CS206" t="e">
            <v>#N/A</v>
          </cell>
          <cell r="CT206" t="e">
            <v>#N/A</v>
          </cell>
          <cell r="CU206" t="e">
            <v>#N/A</v>
          </cell>
          <cell r="CV206" t="e">
            <v>#N/A</v>
          </cell>
          <cell r="CW206" t="e">
            <v>#N/A</v>
          </cell>
          <cell r="CX206" t="e">
            <v>#N/A</v>
          </cell>
          <cell r="CY206" t="e">
            <v>#N/A</v>
          </cell>
          <cell r="CZ206" t="e">
            <v>#N/A</v>
          </cell>
          <cell r="DA206" t="e">
            <v>#N/A</v>
          </cell>
          <cell r="DB206" t="e">
            <v>#N/A</v>
          </cell>
          <cell r="DC206" t="e">
            <v>#N/A</v>
          </cell>
          <cell r="DD206" t="e">
            <v>#N/A</v>
          </cell>
          <cell r="DE206" t="e">
            <v>#N/A</v>
          </cell>
          <cell r="DF206" t="e">
            <v>#N/A</v>
          </cell>
          <cell r="DG206" t="e">
            <v>#N/A</v>
          </cell>
          <cell r="DH206" t="e">
            <v>#N/A</v>
          </cell>
          <cell r="DI206" t="e">
            <v>#N/A</v>
          </cell>
          <cell r="DJ206" t="e">
            <v>#N/A</v>
          </cell>
          <cell r="DK206" t="e">
            <v>#N/A</v>
          </cell>
          <cell r="DL206" t="e">
            <v>#N/A</v>
          </cell>
          <cell r="DM206" t="e">
            <v>#N/A</v>
          </cell>
          <cell r="DN206" t="e">
            <v>#N/A</v>
          </cell>
          <cell r="DO206" t="e">
            <v>#N/A</v>
          </cell>
          <cell r="DP206" t="e">
            <v>#N/A</v>
          </cell>
          <cell r="DQ206" t="e">
            <v>#N/A</v>
          </cell>
          <cell r="DR206" t="e">
            <v>#N/A</v>
          </cell>
          <cell r="DS206" t="e">
            <v>#N/A</v>
          </cell>
          <cell r="DT206" t="e">
            <v>#N/A</v>
          </cell>
          <cell r="DU206" t="e">
            <v>#N/A</v>
          </cell>
          <cell r="DV206" t="e">
            <v>#N/A</v>
          </cell>
          <cell r="DW206" t="e">
            <v>#N/A</v>
          </cell>
          <cell r="DX206" t="e">
            <v>#N/A</v>
          </cell>
          <cell r="DY206" t="e">
            <v>#N/A</v>
          </cell>
          <cell r="DZ206" t="e">
            <v>#N/A</v>
          </cell>
          <cell r="EA206" t="e">
            <v>#N/A</v>
          </cell>
          <cell r="EB206" t="e">
            <v>#N/A</v>
          </cell>
          <cell r="EC206" t="e">
            <v>#N/A</v>
          </cell>
          <cell r="ED206" t="e">
            <v>#N/A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 t="e">
            <v>#N/A</v>
          </cell>
          <cell r="CS209" t="e">
            <v>#N/A</v>
          </cell>
          <cell r="CT209" t="e">
            <v>#N/A</v>
          </cell>
          <cell r="CU209" t="e">
            <v>#N/A</v>
          </cell>
          <cell r="CV209" t="e">
            <v>#N/A</v>
          </cell>
          <cell r="CW209" t="e">
            <v>#N/A</v>
          </cell>
          <cell r="CX209" t="e">
            <v>#N/A</v>
          </cell>
          <cell r="CY209" t="e">
            <v>#N/A</v>
          </cell>
          <cell r="CZ209" t="e">
            <v>#N/A</v>
          </cell>
          <cell r="DA209" t="e">
            <v>#N/A</v>
          </cell>
          <cell r="DB209" t="e">
            <v>#N/A</v>
          </cell>
          <cell r="DC209" t="e">
            <v>#N/A</v>
          </cell>
          <cell r="DD209" t="e">
            <v>#N/A</v>
          </cell>
          <cell r="DE209" t="e">
            <v>#N/A</v>
          </cell>
          <cell r="DF209" t="e">
            <v>#N/A</v>
          </cell>
          <cell r="DG209" t="e">
            <v>#N/A</v>
          </cell>
          <cell r="DH209" t="e">
            <v>#N/A</v>
          </cell>
          <cell r="DI209" t="e">
            <v>#N/A</v>
          </cell>
          <cell r="DJ209" t="e">
            <v>#N/A</v>
          </cell>
          <cell r="DK209" t="e">
            <v>#N/A</v>
          </cell>
          <cell r="DL209" t="e">
            <v>#N/A</v>
          </cell>
          <cell r="DM209" t="e">
            <v>#N/A</v>
          </cell>
          <cell r="DN209" t="e">
            <v>#N/A</v>
          </cell>
          <cell r="DO209" t="e">
            <v>#N/A</v>
          </cell>
          <cell r="DP209" t="e">
            <v>#N/A</v>
          </cell>
          <cell r="DQ209" t="e">
            <v>#N/A</v>
          </cell>
          <cell r="DR209" t="e">
            <v>#N/A</v>
          </cell>
          <cell r="DS209" t="e">
            <v>#N/A</v>
          </cell>
          <cell r="DT209" t="e">
            <v>#N/A</v>
          </cell>
          <cell r="DU209" t="e">
            <v>#N/A</v>
          </cell>
          <cell r="DV209" t="e">
            <v>#N/A</v>
          </cell>
          <cell r="DW209" t="e">
            <v>#N/A</v>
          </cell>
          <cell r="DX209" t="e">
            <v>#N/A</v>
          </cell>
          <cell r="DY209" t="e">
            <v>#N/A</v>
          </cell>
          <cell r="DZ209" t="e">
            <v>#N/A</v>
          </cell>
          <cell r="EA209" t="e">
            <v>#N/A</v>
          </cell>
          <cell r="EB209" t="e">
            <v>#N/A</v>
          </cell>
          <cell r="EC209" t="e">
            <v>#N/A</v>
          </cell>
          <cell r="ED209" t="e">
            <v>#N/A</v>
          </cell>
          <cell r="EE209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-17986.449497401714</v>
          </cell>
          <cell r="G217">
            <v>-16613.587105235085</v>
          </cell>
          <cell r="H217">
            <v>-15579.295111134648</v>
          </cell>
          <cell r="I217">
            <v>-16612.175905242562</v>
          </cell>
          <cell r="J217">
            <v>-11097.206336697564</v>
          </cell>
          <cell r="K217">
            <v>-78668.049151269719</v>
          </cell>
          <cell r="L217">
            <v>-33726.26860762015</v>
          </cell>
          <cell r="M217">
            <v>-62877.191641341895</v>
          </cell>
          <cell r="N217">
            <v>-70350.671598711982</v>
          </cell>
          <cell r="O217">
            <v>-56576.418877283111</v>
          </cell>
          <cell r="P217">
            <v>-20377.963083760813</v>
          </cell>
          <cell r="Q217">
            <v>-11879.716732237488</v>
          </cell>
          <cell r="R217">
            <v>-488838.90189406276</v>
          </cell>
          <cell r="S217">
            <v>-27210.89966050908</v>
          </cell>
          <cell r="T217">
            <v>-4753.3807756323367</v>
          </cell>
          <cell r="U217">
            <v>-21252.383491052315</v>
          </cell>
          <cell r="V217">
            <v>-17395.148310827091</v>
          </cell>
          <cell r="W217">
            <v>-6601.3051661588252</v>
          </cell>
          <cell r="X217">
            <v>-93318.427521614358</v>
          </cell>
          <cell r="Y217">
            <v>-60570.019689496607</v>
          </cell>
          <cell r="Z217">
            <v>-79105.147394478321</v>
          </cell>
          <cell r="AA217">
            <v>-86267.796557754278</v>
          </cell>
          <cell r="AB217">
            <v>-44679.223170954734</v>
          </cell>
          <cell r="AC217">
            <v>-30284.759244749323</v>
          </cell>
          <cell r="AD217">
            <v>-17400.410910800099</v>
          </cell>
          <cell r="AE217">
            <v>-511999.36869895458</v>
          </cell>
          <cell r="AF217">
            <v>-25238.142673756927</v>
          </cell>
          <cell r="AG217">
            <v>-12462.338137665763</v>
          </cell>
          <cell r="AH217">
            <v>-18160.460669161752</v>
          </cell>
          <cell r="AI217">
            <v>-22916.852285370231</v>
          </cell>
          <cell r="AJ217">
            <v>-15925.322320336476</v>
          </cell>
          <cell r="AK217">
            <v>-86534.909067150205</v>
          </cell>
          <cell r="AL217">
            <v>-88915.61465524137</v>
          </cell>
          <cell r="AM217">
            <v>-70261.802948545665</v>
          </cell>
          <cell r="AN217">
            <v>-85323.29997321032</v>
          </cell>
          <cell r="AO217">
            <v>-46165.09796907939</v>
          </cell>
          <cell r="AP217">
            <v>-21375.898593079299</v>
          </cell>
          <cell r="AQ217">
            <v>-18719.629406362772</v>
          </cell>
          <cell r="AR217">
            <v>-434383.7933820188</v>
          </cell>
          <cell r="AS217">
            <v>-16635.557299740613</v>
          </cell>
          <cell r="AT217">
            <v>-19476.349082615227</v>
          </cell>
          <cell r="AU217">
            <v>-13715.701917337254</v>
          </cell>
          <cell r="AV217">
            <v>-11201.636532485485</v>
          </cell>
          <cell r="AW217">
            <v>-13629.569717854261</v>
          </cell>
          <cell r="AX217">
            <v>-77574.742932464927</v>
          </cell>
          <cell r="AY217">
            <v>-60178.394837308675</v>
          </cell>
          <cell r="AZ217">
            <v>-75063.033747605979</v>
          </cell>
          <cell r="BA217">
            <v>-73380.706957740709</v>
          </cell>
          <cell r="BB217">
            <v>-53746.492476075888</v>
          </cell>
          <cell r="BC217">
            <v>-6628.5141600482166</v>
          </cell>
          <cell r="BD217">
            <v>-13153.093720730394</v>
          </cell>
          <cell r="BE217">
            <v>-539038.29116401076</v>
          </cell>
          <cell r="BF217">
            <v>-38837.590607196093</v>
          </cell>
          <cell r="BG217">
            <v>-29561.771853245795</v>
          </cell>
          <cell r="BH217">
            <v>-21357.262933975086</v>
          </cell>
          <cell r="BI217">
            <v>-19208.595504643396</v>
          </cell>
          <cell r="BJ217">
            <v>-6834.7715660724789</v>
          </cell>
          <cell r="BK217">
            <v>-119861.78580496088</v>
          </cell>
          <cell r="BL217">
            <v>-46327.179370019585</v>
          </cell>
          <cell r="BM217">
            <v>-53625.434133786708</v>
          </cell>
          <cell r="BN217">
            <v>-97561.339915670455</v>
          </cell>
          <cell r="BO217">
            <v>-37709.924212791026</v>
          </cell>
          <cell r="BP217">
            <v>-47218.554965589195</v>
          </cell>
          <cell r="BQ217">
            <v>-20934.080296080559</v>
          </cell>
          <cell r="BR217">
            <v>-605916.98436498642</v>
          </cell>
          <cell r="BS217">
            <v>-40390.753317676485</v>
          </cell>
          <cell r="BT217">
            <v>-28054.53587336652</v>
          </cell>
          <cell r="BU217">
            <v>-23074.811995841563</v>
          </cell>
          <cell r="BV217">
            <v>-6618.6999701242894</v>
          </cell>
          <cell r="BW217">
            <v>-15869.837428364903</v>
          </cell>
          <cell r="BX217">
            <v>-118393.7734655831</v>
          </cell>
          <cell r="BY217">
            <v>-67987.997193112969</v>
          </cell>
          <cell r="BZ217">
            <v>-107001.67801700905</v>
          </cell>
          <cell r="CA217">
            <v>-87123.424606733024</v>
          </cell>
          <cell r="CB217">
            <v>-53327.85025928542</v>
          </cell>
          <cell r="CC217">
            <v>-43037.412805730477</v>
          </cell>
          <cell r="CD217">
            <v>-15036.209432132542</v>
          </cell>
          <cell r="CE217">
            <v>-649969.98020496964</v>
          </cell>
          <cell r="CF217">
            <v>-50922.943281017244</v>
          </cell>
          <cell r="CG217">
            <v>-27968.16737972945</v>
          </cell>
          <cell r="CH217">
            <v>-28234.530878586695</v>
          </cell>
          <cell r="CI217">
            <v>-19880.275914506987</v>
          </cell>
          <cell r="CJ217">
            <v>-3195.5234862603247</v>
          </cell>
          <cell r="CK217">
            <v>-123161.95397037454</v>
          </cell>
          <cell r="CL217">
            <v>-98248.721577510238</v>
          </cell>
          <cell r="CM217">
            <v>-105979.13254426047</v>
          </cell>
          <cell r="CN217">
            <v>-69807.640199806541</v>
          </cell>
          <cell r="CO217">
            <v>-60405.260240243748</v>
          </cell>
          <cell r="CP217">
            <v>-49622.709286615252</v>
          </cell>
          <cell r="CQ217">
            <v>-12543.121446061879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-6580.3355511240661</v>
          </cell>
          <cell r="G218">
            <v>-12730.877905445173</v>
          </cell>
          <cell r="H218">
            <v>-15542.635684561916</v>
          </cell>
          <cell r="I218">
            <v>-9630.2639284748584</v>
          </cell>
          <cell r="J218">
            <v>-5096.1008621500805</v>
          </cell>
          <cell r="K218">
            <v>-42247.481686220504</v>
          </cell>
          <cell r="L218">
            <v>-127101.38185599446</v>
          </cell>
          <cell r="M218">
            <v>-81340.819195868447</v>
          </cell>
          <cell r="N218">
            <v>-19997.537851476111</v>
          </cell>
          <cell r="O218">
            <v>-3658.4141728281975</v>
          </cell>
          <cell r="P218">
            <v>-15690.296283464879</v>
          </cell>
          <cell r="Q218">
            <v>-8558.6255364343524</v>
          </cell>
          <cell r="R218">
            <v>-343558.66522996128</v>
          </cell>
          <cell r="S218">
            <v>-9031.3079271838069</v>
          </cell>
          <cell r="T218">
            <v>-10472.538915563375</v>
          </cell>
          <cell r="U218">
            <v>-12874.405896197073</v>
          </cell>
          <cell r="V218">
            <v>-9747.6299214074388</v>
          </cell>
          <cell r="W218">
            <v>-5305.3809572262689</v>
          </cell>
          <cell r="X218">
            <v>-20719.876832941547</v>
          </cell>
          <cell r="Y218">
            <v>-125421.99798875116</v>
          </cell>
          <cell r="Z218">
            <v>-94217.948240345344</v>
          </cell>
          <cell r="AA218">
            <v>-24388.464803363197</v>
          </cell>
          <cell r="AB218">
            <v>-7703.9239378850907</v>
          </cell>
          <cell r="AC218">
            <v>-11469.461907522753</v>
          </cell>
          <cell r="AD218">
            <v>-12205.727901589125</v>
          </cell>
          <cell r="AE218">
            <v>-437333.44336898625</v>
          </cell>
          <cell r="AF218">
            <v>-7997.858048228547</v>
          </cell>
          <cell r="AG218">
            <v>-15532.847599450499</v>
          </cell>
          <cell r="AH218">
            <v>-13622.48881181702</v>
          </cell>
          <cell r="AI218">
            <v>-12181.226721146144</v>
          </cell>
          <cell r="AJ218">
            <v>-7968.41564841941</v>
          </cell>
          <cell r="AK218">
            <v>-47446.993492858484</v>
          </cell>
          <cell r="AL218">
            <v>-142390.23987825587</v>
          </cell>
          <cell r="AM218">
            <v>-106113.23991309293</v>
          </cell>
          <cell r="AN218">
            <v>-31504.217096060514</v>
          </cell>
          <cell r="AO218">
            <v>-12685.99401788041</v>
          </cell>
          <cell r="AP218">
            <v>-27711.243320615962</v>
          </cell>
          <cell r="AQ218">
            <v>-12178.678821165115</v>
          </cell>
          <cell r="AR218">
            <v>-412966.8515059799</v>
          </cell>
          <cell r="AS218">
            <v>-13547.682105058804</v>
          </cell>
          <cell r="AT218">
            <v>-12919.1053094659</v>
          </cell>
          <cell r="AU218">
            <v>-20419.485056901351</v>
          </cell>
          <cell r="AV218">
            <v>-8640.9051394471899</v>
          </cell>
          <cell r="AW218">
            <v>-9554.8303330410272</v>
          </cell>
          <cell r="AX218">
            <v>-56850.025001600385</v>
          </cell>
          <cell r="AY218">
            <v>-134890.78605470248</v>
          </cell>
          <cell r="AZ218">
            <v>-78066.228252921253</v>
          </cell>
          <cell r="BA218">
            <v>-18156.087672762573</v>
          </cell>
          <cell r="BB218">
            <v>-21322.123650578782</v>
          </cell>
          <cell r="BC218">
            <v>-25433.918821763247</v>
          </cell>
          <cell r="BD218">
            <v>-13165.674107737839</v>
          </cell>
          <cell r="BE218">
            <v>-463097.96944195032</v>
          </cell>
          <cell r="BF218">
            <v>-23091.626852503046</v>
          </cell>
          <cell r="BG218">
            <v>-6496.0637585036457</v>
          </cell>
          <cell r="BH218">
            <v>-15410.292501568794</v>
          </cell>
          <cell r="BI218">
            <v>-180.73379884473979</v>
          </cell>
          <cell r="BJ218">
            <v>-12574.457919679582</v>
          </cell>
          <cell r="BK218">
            <v>-56000.264042297378</v>
          </cell>
          <cell r="BL218">
            <v>-162695.02756078914</v>
          </cell>
          <cell r="BM218">
            <v>-92918.766006480902</v>
          </cell>
          <cell r="BN218">
            <v>-27281.633825737983</v>
          </cell>
          <cell r="BO218">
            <v>-23205.214051775634</v>
          </cell>
          <cell r="BP218">
            <v>-18859.320479532704</v>
          </cell>
          <cell r="BQ218">
            <v>-24384.568644242361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-3162.3323244107887</v>
          </cell>
          <cell r="G219">
            <v>-3653.5574526675045</v>
          </cell>
          <cell r="H219">
            <v>-494.67148817609996</v>
          </cell>
          <cell r="I219">
            <v>-2401.9048925871029</v>
          </cell>
          <cell r="J219">
            <v>7.4869198212400079</v>
          </cell>
          <cell r="K219">
            <v>-14901.674053804018</v>
          </cell>
          <cell r="L219">
            <v>-41013.465619651601</v>
          </cell>
          <cell r="M219">
            <v>-35153.465359723195</v>
          </cell>
          <cell r="N219">
            <v>-13383.344540097751</v>
          </cell>
          <cell r="O219">
            <v>-4398.6842348566279</v>
          </cell>
          <cell r="P219">
            <v>-5829.1018606657162</v>
          </cell>
          <cell r="Q219">
            <v>91.625637808814645</v>
          </cell>
          <cell r="R219">
            <v>-110672.57748900354</v>
          </cell>
          <cell r="S219">
            <v>-4850.0488636670634</v>
          </cell>
          <cell r="T219">
            <v>-2989.0487159788609</v>
          </cell>
          <cell r="U219">
            <v>-532.60318502783775</v>
          </cell>
          <cell r="V219">
            <v>-957.13023309409618</v>
          </cell>
          <cell r="W219">
            <v>-1469.1697087017819</v>
          </cell>
          <cell r="X219">
            <v>-13917.991408766247</v>
          </cell>
          <cell r="Y219">
            <v>-36271.770180400461</v>
          </cell>
          <cell r="Z219">
            <v>-30935.783130396158</v>
          </cell>
          <cell r="AA219">
            <v>-3038.4513945877552</v>
          </cell>
          <cell r="AB219">
            <v>-12515.117108200677</v>
          </cell>
          <cell r="AC219">
            <v>338.97455047257245</v>
          </cell>
          <cell r="AD219">
            <v>-3534.4381106467918</v>
          </cell>
          <cell r="AE219">
            <v>-116854.43922002614</v>
          </cell>
          <cell r="AF219">
            <v>-3455.2289059720933</v>
          </cell>
          <cell r="AG219">
            <v>-5012.3158635990694</v>
          </cell>
          <cell r="AH219">
            <v>-2920.4801205238327</v>
          </cell>
          <cell r="AI219">
            <v>-1088.7047703731805</v>
          </cell>
          <cell r="AJ219">
            <v>-2351.5463360063732</v>
          </cell>
          <cell r="AK219">
            <v>-14827.06759650819</v>
          </cell>
          <cell r="AL219">
            <v>-37134.448989449069</v>
          </cell>
          <cell r="AM219">
            <v>-31217.105150481686</v>
          </cell>
          <cell r="AN219">
            <v>-10137.998724113218</v>
          </cell>
          <cell r="AO219">
            <v>-1321.7669640295208</v>
          </cell>
          <cell r="AP219">
            <v>-3865.6078948043287</v>
          </cell>
          <cell r="AQ219">
            <v>-3522.1679041497409</v>
          </cell>
          <cell r="AR219">
            <v>-151060.15925000608</v>
          </cell>
          <cell r="AS219">
            <v>-6018.3498705178499</v>
          </cell>
          <cell r="AT219">
            <v>-2948.5949365617707</v>
          </cell>
          <cell r="AU219">
            <v>-2692.9499420626089</v>
          </cell>
          <cell r="AV219">
            <v>2724.1499413913116</v>
          </cell>
          <cell r="AW219">
            <v>-1605.62996545434</v>
          </cell>
          <cell r="AX219">
            <v>-11797.694746177644</v>
          </cell>
          <cell r="AY219">
            <v>-55998.473795214668</v>
          </cell>
          <cell r="AZ219">
            <v>-46903.673990884796</v>
          </cell>
          <cell r="BA219">
            <v>-9467.3797963131219</v>
          </cell>
          <cell r="BB219">
            <v>-9746.7497903015465</v>
          </cell>
          <cell r="BC219">
            <v>-248.13749466184527</v>
          </cell>
          <cell r="BD219">
            <v>-6356.6748632397503</v>
          </cell>
          <cell r="BE219">
            <v>-156717.37309801579</v>
          </cell>
          <cell r="BF219">
            <v>-50.826598923653364</v>
          </cell>
          <cell r="BG219">
            <v>15826.804944513366</v>
          </cell>
          <cell r="BH219">
            <v>-1764.6463625943288</v>
          </cell>
          <cell r="BI219">
            <v>47.670698991045356</v>
          </cell>
          <cell r="BJ219">
            <v>1390.0908705340698</v>
          </cell>
          <cell r="BK219">
            <v>-20200.915471795015</v>
          </cell>
          <cell r="BL219">
            <v>-55725.552218770608</v>
          </cell>
          <cell r="BM219">
            <v>-50411.016731424257</v>
          </cell>
          <cell r="BN219">
            <v>-7074.1988500468433</v>
          </cell>
          <cell r="BO219">
            <v>-17000.334639639594</v>
          </cell>
          <cell r="BP219">
            <v>-10878.553169405088</v>
          </cell>
          <cell r="BQ219">
            <v>-10875.895569458604</v>
          </cell>
          <cell r="BR219">
            <v>-194335.66995501518</v>
          </cell>
          <cell r="BS219">
            <v>-4467.1409219615161</v>
          </cell>
          <cell r="BT219">
            <v>-9201.8078392483294</v>
          </cell>
          <cell r="BU219">
            <v>-9196.0363393472508</v>
          </cell>
          <cell r="BV219">
            <v>-5144.7829101197422</v>
          </cell>
          <cell r="BW219">
            <v>-9441.4948350600898</v>
          </cell>
          <cell r="BX219">
            <v>-8761.8158469339833</v>
          </cell>
          <cell r="BY219">
            <v>-74973.141690243036</v>
          </cell>
          <cell r="BZ219">
            <v>-64114.573879938573</v>
          </cell>
          <cell r="CA219">
            <v>-5400.2566556585953</v>
          </cell>
          <cell r="CB219">
            <v>765.97988661937416</v>
          </cell>
          <cell r="CC219">
            <v>-329.99399423599243</v>
          </cell>
          <cell r="CD219">
            <v>-4070.6049288865179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</row>
        <row r="221">
          <cell r="F221">
            <v>-3406.7998949238099</v>
          </cell>
          <cell r="G221">
            <v>-503.54998446954414</v>
          </cell>
          <cell r="H221">
            <v>-2459.999924126314</v>
          </cell>
          <cell r="I221">
            <v>-3668.0998868644238</v>
          </cell>
          <cell r="J221">
            <v>-11661.449640325271</v>
          </cell>
          <cell r="K221">
            <v>-3527.0998912137002</v>
          </cell>
          <cell r="L221">
            <v>-346.19998932210729</v>
          </cell>
          <cell r="M221">
            <v>-4453.4998626406305</v>
          </cell>
          <cell r="N221">
            <v>-9703.0497007290833</v>
          </cell>
          <cell r="O221">
            <v>-4926.7498480440117</v>
          </cell>
          <cell r="P221">
            <v>-2974.3499082620256</v>
          </cell>
          <cell r="Q221">
            <v>-1002.7499690726399</v>
          </cell>
          <cell r="R221">
            <v>-65496.347286991775</v>
          </cell>
          <cell r="S221">
            <v>-4183.3153969757259</v>
          </cell>
          <cell r="T221">
            <v>-5287.7364697763696</v>
          </cell>
          <cell r="U221">
            <v>-2852.4291297520977</v>
          </cell>
          <cell r="V221">
            <v>-1966.0856515802443</v>
          </cell>
          <cell r="W221">
            <v>-5061.593875345774</v>
          </cell>
          <cell r="X221">
            <v>-11657.473312906921</v>
          </cell>
          <cell r="Y221">
            <v>-6797.5044325958006</v>
          </cell>
          <cell r="Z221">
            <v>-2416.2739404938184</v>
          </cell>
          <cell r="AA221">
            <v>-8692.4567859275267</v>
          </cell>
          <cell r="AB221">
            <v>-9491.0530662601814</v>
          </cell>
          <cell r="AC221">
            <v>-3436.3351153722033</v>
          </cell>
          <cell r="AD221">
            <v>-3654.0901100095361</v>
          </cell>
          <cell r="AE221">
            <v>-59607.720551006496</v>
          </cell>
          <cell r="AF221">
            <v>-7803.0677841356955</v>
          </cell>
          <cell r="AG221">
            <v>-4230.5093829669058</v>
          </cell>
          <cell r="AH221">
            <v>-2473.4999315731693</v>
          </cell>
          <cell r="AI221">
            <v>-2302.1688363128342</v>
          </cell>
          <cell r="AJ221">
            <v>-5500.7340478277765</v>
          </cell>
          <cell r="AK221">
            <v>-17192.143724396359</v>
          </cell>
          <cell r="AL221">
            <v>-1517.5746580176055</v>
          </cell>
          <cell r="AM221">
            <v>-4433.6661773468368</v>
          </cell>
          <cell r="AN221">
            <v>-7417.2017948105931</v>
          </cell>
          <cell r="AO221">
            <v>-2799.3423225590959</v>
          </cell>
          <cell r="AP221">
            <v>-4997.6241617458872</v>
          </cell>
          <cell r="AQ221">
            <v>1059.8122706813738</v>
          </cell>
          <cell r="AR221">
            <v>-59662.309815004468</v>
          </cell>
          <cell r="AS221">
            <v>-6830.3158070975915</v>
          </cell>
          <cell r="AT221">
            <v>-2098.1619407432154</v>
          </cell>
          <cell r="AU221">
            <v>-1961.6769445978571</v>
          </cell>
          <cell r="AV221">
            <v>-1188.2619664408267</v>
          </cell>
          <cell r="AW221">
            <v>-3724.1868948210031</v>
          </cell>
          <cell r="AX221">
            <v>-14863.216080230195</v>
          </cell>
          <cell r="AY221">
            <v>-2355.6299334717914</v>
          </cell>
          <cell r="AZ221">
            <v>-6777.0698086004704</v>
          </cell>
          <cell r="BA221">
            <v>-8329.6287647527643</v>
          </cell>
          <cell r="BB221">
            <v>-3678.3548961151391</v>
          </cell>
          <cell r="BC221">
            <v>-5936.591832337901</v>
          </cell>
          <cell r="BD221">
            <v>-1919.2149457973428</v>
          </cell>
          <cell r="BE221">
            <v>-56052.734177991748</v>
          </cell>
          <cell r="BF221">
            <v>-5035.1278453152627</v>
          </cell>
          <cell r="BG221">
            <v>-5054.2420447282493</v>
          </cell>
          <cell r="BH221">
            <v>-2372.6576271094382</v>
          </cell>
          <cell r="BI221">
            <v>-4159.6630722107366</v>
          </cell>
          <cell r="BJ221">
            <v>-9094.0539206201211</v>
          </cell>
          <cell r="BK221">
            <v>-8999.8605235135183</v>
          </cell>
          <cell r="BL221">
            <v>867.88797333743423</v>
          </cell>
          <cell r="BM221">
            <v>-3027.2759069991298</v>
          </cell>
          <cell r="BN221">
            <v>-5070.4288442307152</v>
          </cell>
          <cell r="BO221">
            <v>-6260.6752076656558</v>
          </cell>
          <cell r="BP221">
            <v>-5200.6120402310044</v>
          </cell>
          <cell r="BQ221">
            <v>-2646.0251187104732</v>
          </cell>
          <cell r="BR221">
            <v>-72754.332639992237</v>
          </cell>
          <cell r="BS221">
            <v>-7028.3838299759664</v>
          </cell>
          <cell r="BT221">
            <v>-6124.6238518385217</v>
          </cell>
          <cell r="BU221">
            <v>-3338.1743192458525</v>
          </cell>
          <cell r="BV221">
            <v>-6157.8878510333598</v>
          </cell>
          <cell r="BW221">
            <v>-7521.0078180581331</v>
          </cell>
          <cell r="BX221">
            <v>-15050.463635912631</v>
          </cell>
          <cell r="BY221">
            <v>-8059.3918050345965</v>
          </cell>
          <cell r="BZ221">
            <v>-4323.7918954030611</v>
          </cell>
          <cell r="CA221">
            <v>-5507.0398667789996</v>
          </cell>
          <cell r="CB221">
            <v>-3718.8799100364558</v>
          </cell>
          <cell r="CC221">
            <v>-5443.6798683111556</v>
          </cell>
          <cell r="CD221">
            <v>-481.00798836350441</v>
          </cell>
          <cell r="CE221">
            <v>-72499.446341000497</v>
          </cell>
          <cell r="CF221">
            <v>-14878.089430812281</v>
          </cell>
          <cell r="CG221">
            <v>-5980.595451596193</v>
          </cell>
          <cell r="CH221">
            <v>-328.06563185923733</v>
          </cell>
          <cell r="CI221">
            <v>-4693.2310835416429</v>
          </cell>
          <cell r="CJ221">
            <v>-4494.6214884691872</v>
          </cell>
          <cell r="CK221">
            <v>-5046.3747747791931</v>
          </cell>
          <cell r="CL221">
            <v>-4027.960900049191</v>
          </cell>
          <cell r="CM221">
            <v>-4963.4408768364228</v>
          </cell>
          <cell r="CN221">
            <v>-15734.95310955029</v>
          </cell>
          <cell r="CO221">
            <v>-6407.3182410080917</v>
          </cell>
          <cell r="CP221">
            <v>-3320.9539175932296</v>
          </cell>
          <cell r="CQ221">
            <v>-2623.8414348913357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</row>
        <row r="223">
          <cell r="F223">
            <v>-31135.917267858982</v>
          </cell>
          <cell r="G223">
            <v>-33501.572447817773</v>
          </cell>
          <cell r="H223">
            <v>-34076.602208003402</v>
          </cell>
          <cell r="I223">
            <v>-32312.444613166153</v>
          </cell>
          <cell r="J223">
            <v>-27847.269919350743</v>
          </cell>
          <cell r="K223">
            <v>-139344.30478250608</v>
          </cell>
          <cell r="L223">
            <v>-202187.31607259065</v>
          </cell>
          <cell r="M223">
            <v>-183824.97605957091</v>
          </cell>
          <cell r="N223">
            <v>-113434.60369101539</v>
          </cell>
          <cell r="O223">
            <v>-69560.267133016139</v>
          </cell>
          <cell r="P223">
            <v>-44871.71113614738</v>
          </cell>
          <cell r="Q223">
            <v>-21349.466599933803</v>
          </cell>
          <cell r="R223">
            <v>-1008566.4919000268</v>
          </cell>
          <cell r="S223">
            <v>-45275.571848332882</v>
          </cell>
          <cell r="T223">
            <v>-23502.704876951873</v>
          </cell>
          <cell r="U223">
            <v>-37511.821702029556</v>
          </cell>
          <cell r="V223">
            <v>-30065.994116909802</v>
          </cell>
          <cell r="W223">
            <v>-18437.449707433581</v>
          </cell>
          <cell r="X223">
            <v>-139613.76907623187</v>
          </cell>
          <cell r="Y223">
            <v>-229061.29229124635</v>
          </cell>
          <cell r="Z223">
            <v>-206675.15270571411</v>
          </cell>
          <cell r="AA223">
            <v>-122387.16954163089</v>
          </cell>
          <cell r="AB223">
            <v>-74389.317283302546</v>
          </cell>
          <cell r="AC223">
            <v>-44851.581717170775</v>
          </cell>
          <cell r="AD223">
            <v>-36794.667033046484</v>
          </cell>
          <cell r="AE223">
            <v>-1125794.9718390703</v>
          </cell>
          <cell r="AF223">
            <v>-44494.297412090003</v>
          </cell>
          <cell r="AG223">
            <v>-37238.010983686894</v>
          </cell>
          <cell r="AH223">
            <v>-37176.929533079267</v>
          </cell>
          <cell r="AI223">
            <v>-38488.952613208443</v>
          </cell>
          <cell r="AJ223">
            <v>-31746.018352586776</v>
          </cell>
          <cell r="AK223">
            <v>-166001.1138809137</v>
          </cell>
          <cell r="AL223">
            <v>-269957.87818096578</v>
          </cell>
          <cell r="AM223">
            <v>-212025.81418946385</v>
          </cell>
          <cell r="AN223">
            <v>-134382.71758819371</v>
          </cell>
          <cell r="AO223">
            <v>-62972.201273553073</v>
          </cell>
          <cell r="AP223">
            <v>-57950.373970240355</v>
          </cell>
          <cell r="AQ223">
            <v>-33360.663860999048</v>
          </cell>
          <cell r="AR223">
            <v>-1058073.1139529347</v>
          </cell>
          <cell r="AS223">
            <v>-43031.905082412064</v>
          </cell>
          <cell r="AT223">
            <v>-37442.211269386113</v>
          </cell>
          <cell r="AU223">
            <v>-38789.813860896975</v>
          </cell>
          <cell r="AV223">
            <v>-18306.653696984053</v>
          </cell>
          <cell r="AW223">
            <v>-28514.216911174357</v>
          </cell>
          <cell r="AX223">
            <v>-161085.67876047269</v>
          </cell>
          <cell r="AY223">
            <v>-253423.28462070227</v>
          </cell>
          <cell r="AZ223">
            <v>-206810.00580001622</v>
          </cell>
          <cell r="BA223">
            <v>-109333.80319157243</v>
          </cell>
          <cell r="BB223">
            <v>-88493.720813080668</v>
          </cell>
          <cell r="BC223">
            <v>-38247.162308819592</v>
          </cell>
          <cell r="BD223">
            <v>-34594.657637506723</v>
          </cell>
          <cell r="BE223">
            <v>-1214906.3678820133</v>
          </cell>
          <cell r="BF223">
            <v>-67015.171903938055</v>
          </cell>
          <cell r="BG223">
            <v>-25285.272711969912</v>
          </cell>
          <cell r="BH223">
            <v>-40904.859425246716</v>
          </cell>
          <cell r="BI223">
            <v>-23501.321676712483</v>
          </cell>
          <cell r="BJ223">
            <v>-27113.192535839975</v>
          </cell>
          <cell r="BK223">
            <v>-205062.82584256679</v>
          </cell>
          <cell r="BL223">
            <v>-263879.87117623538</v>
          </cell>
          <cell r="BM223">
            <v>-199982.49277868867</v>
          </cell>
          <cell r="BN223">
            <v>-136987.60143569112</v>
          </cell>
          <cell r="BO223">
            <v>-84176.148111872375</v>
          </cell>
          <cell r="BP223">
            <v>-82157.040654763579</v>
          </cell>
          <cell r="BQ223">
            <v>-58840.569628491998</v>
          </cell>
          <cell r="BR223">
            <v>-873006.98695999384</v>
          </cell>
          <cell r="BS223">
            <v>-51886.278069615364</v>
          </cell>
          <cell r="BT223">
            <v>-43380.96756445244</v>
          </cell>
          <cell r="BU223">
            <v>-35609.022654436529</v>
          </cell>
          <cell r="BV223">
            <v>-17921.370731279254</v>
          </cell>
          <cell r="BW223">
            <v>-32832.340081483126</v>
          </cell>
          <cell r="BX223">
            <v>-142206.05294842646</v>
          </cell>
          <cell r="BY223">
            <v>-151020.53068839014</v>
          </cell>
          <cell r="BZ223">
            <v>-175440.04379235208</v>
          </cell>
          <cell r="CA223">
            <v>-98030.721129167825</v>
          </cell>
          <cell r="CB223">
            <v>-56280.750282701105</v>
          </cell>
          <cell r="CC223">
            <v>-48811.086668279022</v>
          </cell>
          <cell r="CD223">
            <v>-19587.822349380702</v>
          </cell>
          <cell r="CE223">
            <v>-722469.42654597759</v>
          </cell>
          <cell r="CF223">
            <v>-65801.03271182999</v>
          </cell>
          <cell r="CG223">
            <v>-33948.762831326574</v>
          </cell>
          <cell r="CH223">
            <v>-28562.596510445699</v>
          </cell>
          <cell r="CI223">
            <v>-24573.506998049095</v>
          </cell>
          <cell r="CJ223">
            <v>-7690.1449747309089</v>
          </cell>
          <cell r="CK223">
            <v>-128208.3287451528</v>
          </cell>
          <cell r="CL223">
            <v>-102276.68247755989</v>
          </cell>
          <cell r="CM223">
            <v>-110942.57342109829</v>
          </cell>
          <cell r="CN223">
            <v>-85542.593309357762</v>
          </cell>
          <cell r="CO223">
            <v>-66812.578481253237</v>
          </cell>
          <cell r="CP223">
            <v>-52943.663204208016</v>
          </cell>
          <cell r="CQ223">
            <v>-15166.962880954146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6">
          <cell r="F226">
            <v>-3062.1860000006855</v>
          </cell>
          <cell r="G226">
            <v>899.99349999986589</v>
          </cell>
          <cell r="H226">
            <v>1367.3075000001118</v>
          </cell>
          <cell r="I226">
            <v>-3961.6920000007376</v>
          </cell>
          <cell r="J226">
            <v>0</v>
          </cell>
          <cell r="K226">
            <v>-4927.1803999999538</v>
          </cell>
          <cell r="L226">
            <v>0</v>
          </cell>
          <cell r="M226">
            <v>-3193.0609999997541</v>
          </cell>
          <cell r="N226">
            <v>-12227.727499999106</v>
          </cell>
          <cell r="O226">
            <v>-4547.50800000038</v>
          </cell>
          <cell r="P226">
            <v>963.36000000033528</v>
          </cell>
          <cell r="Q226">
            <v>-703.75850000046194</v>
          </cell>
          <cell r="R226">
            <v>-42023.594800010324</v>
          </cell>
          <cell r="S226">
            <v>-4640.6659999992698</v>
          </cell>
          <cell r="T226">
            <v>2521.605000000447</v>
          </cell>
          <cell r="U226">
            <v>-2514.3990000002086</v>
          </cell>
          <cell r="V226">
            <v>-2154.8169999998063</v>
          </cell>
          <cell r="W226">
            <v>0</v>
          </cell>
          <cell r="X226">
            <v>-8671.1445999993011</v>
          </cell>
          <cell r="Y226">
            <v>-667.99569999985397</v>
          </cell>
          <cell r="Z226">
            <v>-3752.4879999998957</v>
          </cell>
          <cell r="AA226">
            <v>-14579.036000000313</v>
          </cell>
          <cell r="AB226">
            <v>-12060.941000000574</v>
          </cell>
          <cell r="AC226">
            <v>-2528.0120000001043</v>
          </cell>
          <cell r="AD226">
            <v>7024.2994999997318</v>
          </cell>
          <cell r="AE226">
            <v>-43929.544500038028</v>
          </cell>
          <cell r="AF226">
            <v>8819.2094999998808</v>
          </cell>
          <cell r="AG226">
            <v>-689.44199999980628</v>
          </cell>
          <cell r="AH226">
            <v>219.32049999944866</v>
          </cell>
          <cell r="AI226">
            <v>504.46699999924749</v>
          </cell>
          <cell r="AJ226">
            <v>-904.92700000014156</v>
          </cell>
          <cell r="AK226">
            <v>-19542.970999999903</v>
          </cell>
          <cell r="AL226">
            <v>-3635.9705000007525</v>
          </cell>
          <cell r="AM226">
            <v>-3544.2549999998882</v>
          </cell>
          <cell r="AN226">
            <v>-16288.398000000045</v>
          </cell>
          <cell r="AO226">
            <v>-6541.9529999997467</v>
          </cell>
          <cell r="AP226">
            <v>-4160.777499999851</v>
          </cell>
          <cell r="AQ226">
            <v>1836.152499999851</v>
          </cell>
          <cell r="AR226">
            <v>-57690.780499994755</v>
          </cell>
          <cell r="AS226">
            <v>5452.2960000000894</v>
          </cell>
          <cell r="AT226">
            <v>-2652.1849999986589</v>
          </cell>
          <cell r="AU226">
            <v>-4519.6459999997169</v>
          </cell>
          <cell r="AV226">
            <v>-1061.3149999994785</v>
          </cell>
          <cell r="AW226">
            <v>-1520.2680000001565</v>
          </cell>
          <cell r="AX226">
            <v>-12321.900000000373</v>
          </cell>
          <cell r="AY226">
            <v>-4046.2209999999031</v>
          </cell>
          <cell r="AZ226">
            <v>-3828.5240000002086</v>
          </cell>
          <cell r="BA226">
            <v>-18913.19250000082</v>
          </cell>
          <cell r="BB226">
            <v>-5718.5040000006557</v>
          </cell>
          <cell r="BC226">
            <v>-4379.2659999988973</v>
          </cell>
          <cell r="BD226">
            <v>-4182.054999999702</v>
          </cell>
          <cell r="BE226">
            <v>-54843.970499977469</v>
          </cell>
          <cell r="BF226">
            <v>-860.90649999864399</v>
          </cell>
          <cell r="BG226">
            <v>1042.9219999983907</v>
          </cell>
          <cell r="BH226">
            <v>-2730.4790000002831</v>
          </cell>
          <cell r="BI226">
            <v>3878.452500000596</v>
          </cell>
          <cell r="BJ226">
            <v>0</v>
          </cell>
          <cell r="BK226">
            <v>-16498.074000000022</v>
          </cell>
          <cell r="BL226">
            <v>-5037.0669999998063</v>
          </cell>
          <cell r="BM226">
            <v>-3092.2284999992698</v>
          </cell>
          <cell r="BN226">
            <v>-21105.496999999508</v>
          </cell>
          <cell r="BO226">
            <v>-10974.591000000015</v>
          </cell>
          <cell r="BP226">
            <v>-731.61899999901652</v>
          </cell>
          <cell r="BQ226">
            <v>1265.1170000005513</v>
          </cell>
          <cell r="BR226">
            <v>-100681.26099997759</v>
          </cell>
          <cell r="BS226">
            <v>-5067.8434999994934</v>
          </cell>
          <cell r="BT226">
            <v>-5297.1834999993443</v>
          </cell>
          <cell r="BU226">
            <v>-3285.8174999989569</v>
          </cell>
          <cell r="BV226">
            <v>-2659.0649999994785</v>
          </cell>
          <cell r="BW226">
            <v>0</v>
          </cell>
          <cell r="BX226">
            <v>-15472.972500000149</v>
          </cell>
          <cell r="BY226">
            <v>-18556.241000000387</v>
          </cell>
          <cell r="BZ226">
            <v>-24934.091499999166</v>
          </cell>
          <cell r="CA226">
            <v>-5362.1970000006258</v>
          </cell>
          <cell r="CB226">
            <v>-8615.2170000001788</v>
          </cell>
          <cell r="CC226">
            <v>-4578.5040000006557</v>
          </cell>
          <cell r="CD226">
            <v>-6852.1284999996424</v>
          </cell>
          <cell r="CE226">
            <v>-86544.11700001359</v>
          </cell>
          <cell r="CF226">
            <v>-2616.8210000004619</v>
          </cell>
          <cell r="CG226">
            <v>3104.9700000006706</v>
          </cell>
          <cell r="CH226">
            <v>-2189.160000000149</v>
          </cell>
          <cell r="CI226">
            <v>-3160.4309999998659</v>
          </cell>
          <cell r="CJ226">
            <v>0</v>
          </cell>
          <cell r="CK226">
            <v>-9185.6450000004843</v>
          </cell>
          <cell r="CL226">
            <v>-24197.333000000566</v>
          </cell>
          <cell r="CM226">
            <v>-19989.732499999925</v>
          </cell>
          <cell r="CN226">
            <v>-18039.298000000417</v>
          </cell>
          <cell r="CO226">
            <v>-5019.7489999998361</v>
          </cell>
          <cell r="CP226">
            <v>11.902000000700355</v>
          </cell>
          <cell r="CQ226">
            <v>-5262.8194999992847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</row>
        <row r="228">
          <cell r="F228">
            <v>-1730.3680999996141</v>
          </cell>
          <cell r="G228">
            <v>487.850700000301</v>
          </cell>
          <cell r="H228">
            <v>-8191.3333000000566</v>
          </cell>
          <cell r="I228">
            <v>-5621.152499999851</v>
          </cell>
          <cell r="J228">
            <v>-3724.7114000003785</v>
          </cell>
          <cell r="K228">
            <v>-15335.096400000155</v>
          </cell>
          <cell r="L228">
            <v>-24070.237029999495</v>
          </cell>
          <cell r="M228">
            <v>-15509.136259999126</v>
          </cell>
          <cell r="N228">
            <v>-9121.7577700000256</v>
          </cell>
          <cell r="O228">
            <v>2041.1991999996826</v>
          </cell>
          <cell r="P228">
            <v>-4600.2718000002205</v>
          </cell>
          <cell r="Q228">
            <v>-4445.9677000008523</v>
          </cell>
          <cell r="R228">
            <v>-89957.671540021896</v>
          </cell>
          <cell r="S228">
            <v>-2303.6703000012785</v>
          </cell>
          <cell r="T228">
            <v>-11086.405499999411</v>
          </cell>
          <cell r="U228">
            <v>-5563.6029399996623</v>
          </cell>
          <cell r="V228">
            <v>-2985.3612999999896</v>
          </cell>
          <cell r="W228">
            <v>1830.5495000006631</v>
          </cell>
          <cell r="X228">
            <v>-14319.555700000376</v>
          </cell>
          <cell r="Y228">
            <v>-24781.696699999273</v>
          </cell>
          <cell r="Z228">
            <v>-17627.168150000274</v>
          </cell>
          <cell r="AA228">
            <v>-6133.3215700006112</v>
          </cell>
          <cell r="AB228">
            <v>-1320.9385799989104</v>
          </cell>
          <cell r="AC228">
            <v>-3037.7333000004292</v>
          </cell>
          <cell r="AD228">
            <v>-2628.7669999990612</v>
          </cell>
          <cell r="AE228">
            <v>-72242.520360007882</v>
          </cell>
          <cell r="AF228">
            <v>-6755.2243000008166</v>
          </cell>
          <cell r="AG228">
            <v>-2306.7434000000358</v>
          </cell>
          <cell r="AH228">
            <v>-1655.8308000005782</v>
          </cell>
          <cell r="AI228">
            <v>-534.13199999928474</v>
          </cell>
          <cell r="AJ228">
            <v>3340.5575099997222</v>
          </cell>
          <cell r="AK228">
            <v>-11433.050999999978</v>
          </cell>
          <cell r="AL228">
            <v>-24196.139550000429</v>
          </cell>
          <cell r="AM228">
            <v>-17954.992829998955</v>
          </cell>
          <cell r="AN228">
            <v>-9406.2345499992371</v>
          </cell>
          <cell r="AO228">
            <v>-13.036539999768138</v>
          </cell>
          <cell r="AP228">
            <v>2521.7077000010759</v>
          </cell>
          <cell r="AQ228">
            <v>-3849.4005999993533</v>
          </cell>
          <cell r="AR228">
            <v>-115313.04354999959</v>
          </cell>
          <cell r="AS228">
            <v>-1122.3497999999672</v>
          </cell>
          <cell r="AT228">
            <v>-4944.9325000001118</v>
          </cell>
          <cell r="AU228">
            <v>-3467.6854999996722</v>
          </cell>
          <cell r="AV228">
            <v>-2731.1647999994457</v>
          </cell>
          <cell r="AW228">
            <v>-2917.759100000374</v>
          </cell>
          <cell r="AX228">
            <v>-8443.924699999392</v>
          </cell>
          <cell r="AY228">
            <v>-29378.529570000246</v>
          </cell>
          <cell r="AZ228">
            <v>-26184.335760001093</v>
          </cell>
          <cell r="BA228">
            <v>-21640.557599999011</v>
          </cell>
          <cell r="BB228">
            <v>-11630.412599999458</v>
          </cell>
          <cell r="BC228">
            <v>-3332.7908999994397</v>
          </cell>
          <cell r="BD228">
            <v>481.39928000047803</v>
          </cell>
          <cell r="BE228">
            <v>-100730.024210006</v>
          </cell>
          <cell r="BF228">
            <v>-9557.8018999993801</v>
          </cell>
          <cell r="BG228">
            <v>-3061.1384000014514</v>
          </cell>
          <cell r="BH228">
            <v>-3893.6905000004917</v>
          </cell>
          <cell r="BI228">
            <v>-1498.0050999997184</v>
          </cell>
          <cell r="BJ228">
            <v>-6.6375000001862645</v>
          </cell>
          <cell r="BK228">
            <v>-19524.61400000006</v>
          </cell>
          <cell r="BL228">
            <v>-23876.963700000197</v>
          </cell>
          <cell r="BM228">
            <v>-15248.039899999276</v>
          </cell>
          <cell r="BN228">
            <v>-9983.2012200001627</v>
          </cell>
          <cell r="BO228">
            <v>-15674.07609000057</v>
          </cell>
          <cell r="BP228">
            <v>6849.2109000012279</v>
          </cell>
          <cell r="BQ228">
            <v>-5255.066800000146</v>
          </cell>
          <cell r="BR228">
            <v>-66767.773529991508</v>
          </cell>
          <cell r="BS228">
            <v>9351.6456000003964</v>
          </cell>
          <cell r="BT228">
            <v>-3758.6800999995321</v>
          </cell>
          <cell r="BU228">
            <v>-2024.163999998942</v>
          </cell>
          <cell r="BV228">
            <v>-559.62694999948144</v>
          </cell>
          <cell r="BW228">
            <v>-1525.8892000000924</v>
          </cell>
          <cell r="BX228">
            <v>-2975.9625000003725</v>
          </cell>
          <cell r="BY228">
            <v>-26492.480970000848</v>
          </cell>
          <cell r="BZ228">
            <v>-14838.047000000253</v>
          </cell>
          <cell r="CA228">
            <v>-7462.570000000298</v>
          </cell>
          <cell r="CB228">
            <v>-9454.2067099995911</v>
          </cell>
          <cell r="CC228">
            <v>-5597.2380999997258</v>
          </cell>
          <cell r="CD228">
            <v>-1430.5536000002176</v>
          </cell>
          <cell r="CE228">
            <v>-86729.395260006189</v>
          </cell>
          <cell r="CF228">
            <v>-2356.4462000001222</v>
          </cell>
          <cell r="CG228">
            <v>-2725.2491999994963</v>
          </cell>
          <cell r="CH228">
            <v>-7887.8073399998248</v>
          </cell>
          <cell r="CI228">
            <v>-1394.923900000751</v>
          </cell>
          <cell r="CJ228">
            <v>-6457.8972000014037</v>
          </cell>
          <cell r="CK228">
            <v>1541.1101000010967</v>
          </cell>
          <cell r="CL228">
            <v>-31063.328299999237</v>
          </cell>
          <cell r="CM228">
            <v>-20158.846620000899</v>
          </cell>
          <cell r="CN228">
            <v>-1024.5455000009388</v>
          </cell>
          <cell r="CO228">
            <v>-4038.5087000001222</v>
          </cell>
          <cell r="CP228">
            <v>-10752.870200000703</v>
          </cell>
          <cell r="CQ228">
            <v>-410.08220000006258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</row>
        <row r="229">
          <cell r="F229">
            <v>33.991399999707937</v>
          </cell>
          <cell r="G229">
            <v>579.30389999970794</v>
          </cell>
          <cell r="H229">
            <v>0.15819999994710088</v>
          </cell>
          <cell r="I229">
            <v>-205.53679999988526</v>
          </cell>
          <cell r="J229">
            <v>0</v>
          </cell>
          <cell r="K229">
            <v>0</v>
          </cell>
          <cell r="L229">
            <v>134.79729999997653</v>
          </cell>
          <cell r="M229">
            <v>-4678.8795999996364</v>
          </cell>
          <cell r="N229">
            <v>3.649500000057742</v>
          </cell>
          <cell r="O229">
            <v>-10.780899999896064</v>
          </cell>
          <cell r="P229">
            <v>-160.41669999994338</v>
          </cell>
          <cell r="Q229">
            <v>1.6491999998688698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519.81517000007443</v>
          </cell>
          <cell r="G230">
            <v>524.08245000010356</v>
          </cell>
          <cell r="H230">
            <v>-73.60945999994874</v>
          </cell>
          <cell r="I230">
            <v>-2941.7384399999864</v>
          </cell>
          <cell r="J230">
            <v>199.82949000014924</v>
          </cell>
          <cell r="K230">
            <v>-2321.576419999823</v>
          </cell>
          <cell r="L230">
            <v>-744.07159999990836</v>
          </cell>
          <cell r="M230">
            <v>1732.7735699999612</v>
          </cell>
          <cell r="N230">
            <v>-1618.4666699999943</v>
          </cell>
          <cell r="O230">
            <v>-2004.7528999999631</v>
          </cell>
          <cell r="P230">
            <v>779.87650000001304</v>
          </cell>
          <cell r="Q230">
            <v>-273.3477600000333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-511.62380000017583</v>
          </cell>
          <cell r="G231">
            <v>-927.37410000013188</v>
          </cell>
          <cell r="H231">
            <v>-1264.7033000001684</v>
          </cell>
          <cell r="I231">
            <v>-1914.3963000001386</v>
          </cell>
          <cell r="J231">
            <v>-95.795399999944493</v>
          </cell>
          <cell r="K231">
            <v>-3542.5682999999262</v>
          </cell>
          <cell r="L231">
            <v>-90.840799999888986</v>
          </cell>
          <cell r="M231">
            <v>-6517.9779000002891</v>
          </cell>
          <cell r="N231">
            <v>-7968.0495999995619</v>
          </cell>
          <cell r="O231">
            <v>-8047.836799999699</v>
          </cell>
          <cell r="P231">
            <v>742.6101000001654</v>
          </cell>
          <cell r="Q231">
            <v>4404.3983000004664</v>
          </cell>
          <cell r="R231">
            <v>-35333.513400003314</v>
          </cell>
          <cell r="S231">
            <v>572.41500000003725</v>
          </cell>
          <cell r="T231">
            <v>-20.483099999837577</v>
          </cell>
          <cell r="U231">
            <v>-637.65499999979511</v>
          </cell>
          <cell r="V231">
            <v>-1273.3218000000343</v>
          </cell>
          <cell r="W231">
            <v>-255.07199999992736</v>
          </cell>
          <cell r="X231">
            <v>-7734.9415999995545</v>
          </cell>
          <cell r="Y231">
            <v>-2962.808199999854</v>
          </cell>
          <cell r="Z231">
            <v>-3600.9839000003412</v>
          </cell>
          <cell r="AA231">
            <v>-6962.5016999999061</v>
          </cell>
          <cell r="AB231">
            <v>-10764.38290000055</v>
          </cell>
          <cell r="AC231">
            <v>-755.62129999976605</v>
          </cell>
          <cell r="AD231">
            <v>-938.15689999982715</v>
          </cell>
          <cell r="AE231">
            <v>-18883.701299987733</v>
          </cell>
          <cell r="AF231">
            <v>1200.9007000001147</v>
          </cell>
          <cell r="AG231">
            <v>663.63230000063777</v>
          </cell>
          <cell r="AH231">
            <v>-155.72270000027493</v>
          </cell>
          <cell r="AI231">
            <v>-707.10990000003949</v>
          </cell>
          <cell r="AJ231">
            <v>1446.5289000000339</v>
          </cell>
          <cell r="AK231">
            <v>-3781.7999999998137</v>
          </cell>
          <cell r="AL231">
            <v>-1467.1680000000633</v>
          </cell>
          <cell r="AM231">
            <v>-2601.0040000006557</v>
          </cell>
          <cell r="AN231">
            <v>-7149.3421000000089</v>
          </cell>
          <cell r="AO231">
            <v>-4279.321600000374</v>
          </cell>
          <cell r="AP231">
            <v>-3555.5674999998882</v>
          </cell>
          <cell r="AQ231">
            <v>1502.2726000007242</v>
          </cell>
          <cell r="AR231">
            <v>-32921.471800006926</v>
          </cell>
          <cell r="AS231">
            <v>-4389.4144000001252</v>
          </cell>
          <cell r="AT231">
            <v>-1492.5863999999128</v>
          </cell>
          <cell r="AU231">
            <v>-96.480299999937415</v>
          </cell>
          <cell r="AV231">
            <v>-1660.7139000003226</v>
          </cell>
          <cell r="AW231">
            <v>-581.91800000006333</v>
          </cell>
          <cell r="AX231">
            <v>-5034.6521999998949</v>
          </cell>
          <cell r="AY231">
            <v>-989.96430000010878</v>
          </cell>
          <cell r="AZ231">
            <v>-5385.9997000005096</v>
          </cell>
          <cell r="BA231">
            <v>-7087.3576000006869</v>
          </cell>
          <cell r="BB231">
            <v>-5541.2809000005946</v>
          </cell>
          <cell r="BC231">
            <v>335.83279999904335</v>
          </cell>
          <cell r="BD231">
            <v>-996.93690000008792</v>
          </cell>
          <cell r="BE231">
            <v>-18134.68029999733</v>
          </cell>
          <cell r="BF231">
            <v>-432.18919999990612</v>
          </cell>
          <cell r="BG231">
            <v>-597.79640000034124</v>
          </cell>
          <cell r="BH231">
            <v>-1138.2497999989428</v>
          </cell>
          <cell r="BI231">
            <v>-1375.6613999996334</v>
          </cell>
          <cell r="BJ231">
            <v>-924.64240000001155</v>
          </cell>
          <cell r="BK231">
            <v>-5160.5094000007957</v>
          </cell>
          <cell r="BL231">
            <v>0</v>
          </cell>
          <cell r="BM231">
            <v>-1321.0490999994799</v>
          </cell>
          <cell r="BN231">
            <v>-117.10159999970347</v>
          </cell>
          <cell r="BO231">
            <v>-4737.1127999993041</v>
          </cell>
          <cell r="BP231">
            <v>1406.2176000010222</v>
          </cell>
          <cell r="BQ231">
            <v>-3736.5857999995351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-3847.7134999986738</v>
          </cell>
          <cell r="G232">
            <v>-4963.8934999983758</v>
          </cell>
          <cell r="H232">
            <v>-6697.5604999996722</v>
          </cell>
          <cell r="I232">
            <v>-3564.1589999999851</v>
          </cell>
          <cell r="J232">
            <v>-3825.1540000000969</v>
          </cell>
          <cell r="K232">
            <v>-12867.086499998346</v>
          </cell>
          <cell r="L232">
            <v>-14195.240000000224</v>
          </cell>
          <cell r="M232">
            <v>-16908.658999999985</v>
          </cell>
          <cell r="N232">
            <v>-12495.416000001132</v>
          </cell>
          <cell r="O232">
            <v>-1647.1225000005215</v>
          </cell>
          <cell r="P232">
            <v>-9168.4619999993593</v>
          </cell>
          <cell r="Q232">
            <v>-3660.8624999988824</v>
          </cell>
          <cell r="R232">
            <v>-85563.186499983072</v>
          </cell>
          <cell r="S232">
            <v>2802.6960000004619</v>
          </cell>
          <cell r="T232">
            <v>-813.97650000080466</v>
          </cell>
          <cell r="U232">
            <v>-2616.6795000005513</v>
          </cell>
          <cell r="V232">
            <v>-4624.5169999999925</v>
          </cell>
          <cell r="W232">
            <v>-3.0810000002384186</v>
          </cell>
          <cell r="X232">
            <v>-20395.626000000164</v>
          </cell>
          <cell r="Y232">
            <v>-18908.1520000007</v>
          </cell>
          <cell r="Z232">
            <v>-22355.959499999881</v>
          </cell>
          <cell r="AA232">
            <v>-5389.2800000011921</v>
          </cell>
          <cell r="AB232">
            <v>-5470.7179999984801</v>
          </cell>
          <cell r="AC232">
            <v>-6294.8025000002235</v>
          </cell>
          <cell r="AD232">
            <v>-1493.0904999990016</v>
          </cell>
          <cell r="AE232">
            <v>-96239.904999986291</v>
          </cell>
          <cell r="AF232">
            <v>-4250.3554999995977</v>
          </cell>
          <cell r="AG232">
            <v>-5510.7484999988228</v>
          </cell>
          <cell r="AH232">
            <v>-5417.0224999990314</v>
          </cell>
          <cell r="AI232">
            <v>-1997.7409999994561</v>
          </cell>
          <cell r="AJ232">
            <v>-4167.2085000006482</v>
          </cell>
          <cell r="AK232">
            <v>-11845.014499999583</v>
          </cell>
          <cell r="AL232">
            <v>-21425.598500000313</v>
          </cell>
          <cell r="AM232">
            <v>-21664.446000000462</v>
          </cell>
          <cell r="AN232">
            <v>-10171.212500000373</v>
          </cell>
          <cell r="AO232">
            <v>-8773.6164999995381</v>
          </cell>
          <cell r="AP232">
            <v>-884.98850000090897</v>
          </cell>
          <cell r="AQ232">
            <v>-131.95250000059605</v>
          </cell>
          <cell r="AR232">
            <v>-108533.8845000118</v>
          </cell>
          <cell r="AS232">
            <v>-5001.7284999992698</v>
          </cell>
          <cell r="AT232">
            <v>-2109.8119999989867</v>
          </cell>
          <cell r="AU232">
            <v>-3250.1404999997467</v>
          </cell>
          <cell r="AV232">
            <v>-3055.3009999999776</v>
          </cell>
          <cell r="AW232">
            <v>-4514.5530000003055</v>
          </cell>
          <cell r="AX232">
            <v>-10202.708000000566</v>
          </cell>
          <cell r="AY232">
            <v>-28553.05150000006</v>
          </cell>
          <cell r="AZ232">
            <v>-28492.011499999091</v>
          </cell>
          <cell r="BA232">
            <v>-13088.384999999776</v>
          </cell>
          <cell r="BB232">
            <v>-7421.773500001058</v>
          </cell>
          <cell r="BC232">
            <v>-585.4089999999851</v>
          </cell>
          <cell r="BD232">
            <v>-2259.0109999999404</v>
          </cell>
          <cell r="BE232">
            <v>-147593.16150000691</v>
          </cell>
          <cell r="BF232">
            <v>-2790.1805000007153</v>
          </cell>
          <cell r="BG232">
            <v>-10002.519500000402</v>
          </cell>
          <cell r="BH232">
            <v>-2306.2174999993294</v>
          </cell>
          <cell r="BI232">
            <v>203.6644999999553</v>
          </cell>
          <cell r="BJ232">
            <v>-457.51400000043213</v>
          </cell>
          <cell r="BK232">
            <v>-31776.640000000596</v>
          </cell>
          <cell r="BL232">
            <v>-33084.119000000879</v>
          </cell>
          <cell r="BM232">
            <v>-33524.07349999994</v>
          </cell>
          <cell r="BN232">
            <v>-19437.945000000298</v>
          </cell>
          <cell r="BO232">
            <v>-12779.291500000283</v>
          </cell>
          <cell r="BP232">
            <v>-94.998999999836087</v>
          </cell>
          <cell r="BQ232">
            <v>-1543.3265000004321</v>
          </cell>
          <cell r="BR232">
            <v>-113816.61199998856</v>
          </cell>
          <cell r="BS232">
            <v>-11706.435999998823</v>
          </cell>
          <cell r="BT232">
            <v>-5518.4429999999702</v>
          </cell>
          <cell r="BU232">
            <v>-6295.1115000005811</v>
          </cell>
          <cell r="BV232">
            <v>-2560.8619999997318</v>
          </cell>
          <cell r="BW232">
            <v>-1825.6584999989718</v>
          </cell>
          <cell r="BX232">
            <v>-10137.088999999687</v>
          </cell>
          <cell r="BY232">
            <v>-21757.143499998376</v>
          </cell>
          <cell r="BZ232">
            <v>-20338.465500000864</v>
          </cell>
          <cell r="CA232">
            <v>-11309.820499999449</v>
          </cell>
          <cell r="CB232">
            <v>-8642.746000001207</v>
          </cell>
          <cell r="CC232">
            <v>-2611.3935000002384</v>
          </cell>
          <cell r="CD232">
            <v>-11113.44299999997</v>
          </cell>
          <cell r="CE232">
            <v>-115914.47299998999</v>
          </cell>
          <cell r="CF232">
            <v>-3563.1514999996871</v>
          </cell>
          <cell r="CG232">
            <v>-1574.0270000007004</v>
          </cell>
          <cell r="CH232">
            <v>-4088.8544999994338</v>
          </cell>
          <cell r="CI232">
            <v>-1668.5940000005066</v>
          </cell>
          <cell r="CJ232">
            <v>-4668.2894999999553</v>
          </cell>
          <cell r="CK232">
            <v>-17594.751000000164</v>
          </cell>
          <cell r="CL232">
            <v>-23131.771999999881</v>
          </cell>
          <cell r="CM232">
            <v>-35226.424000000581</v>
          </cell>
          <cell r="CN232">
            <v>-7216.3849999997765</v>
          </cell>
          <cell r="CO232">
            <v>-9976.6879999991506</v>
          </cell>
          <cell r="CP232">
            <v>3732.9019999988377</v>
          </cell>
          <cell r="CQ232">
            <v>-10938.438500000164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-1637.5292000006884</v>
          </cell>
          <cell r="G233">
            <v>-1658.5252999998629</v>
          </cell>
          <cell r="H233">
            <v>-432.64980000071228</v>
          </cell>
          <cell r="I233">
            <v>-2446.8517000004649</v>
          </cell>
          <cell r="J233">
            <v>117.82529999967664</v>
          </cell>
          <cell r="K233">
            <v>-8960.4041999997571</v>
          </cell>
          <cell r="L233">
            <v>-32744.759409999475</v>
          </cell>
          <cell r="M233">
            <v>-28977.694550000131</v>
          </cell>
          <cell r="N233">
            <v>-4707.8901000004262</v>
          </cell>
          <cell r="O233">
            <v>-7342.8970999997109</v>
          </cell>
          <cell r="P233">
            <v>-1134.6153300013393</v>
          </cell>
          <cell r="Q233">
            <v>-5449.9963799994439</v>
          </cell>
          <cell r="R233">
            <v>-105082.7431499809</v>
          </cell>
          <cell r="S233">
            <v>-11853.288599999622</v>
          </cell>
          <cell r="T233">
            <v>-2309.1487999986857</v>
          </cell>
          <cell r="U233">
            <v>-902.02349999919534</v>
          </cell>
          <cell r="V233">
            <v>-4163.6083000004292</v>
          </cell>
          <cell r="W233">
            <v>-2688.0897000003606</v>
          </cell>
          <cell r="X233">
            <v>-16108.863500000909</v>
          </cell>
          <cell r="Y233">
            <v>-38338.774960000068</v>
          </cell>
          <cell r="Z233">
            <v>-26744.17139999941</v>
          </cell>
          <cell r="AA233">
            <v>-3818.290850000456</v>
          </cell>
          <cell r="AB233">
            <v>-781.77057999931276</v>
          </cell>
          <cell r="AC233">
            <v>981.59090000018477</v>
          </cell>
          <cell r="AD233">
            <v>1643.6961400005966</v>
          </cell>
          <cell r="AE233">
            <v>-69834.336459994316</v>
          </cell>
          <cell r="AF233">
            <v>-1182.8505499996245</v>
          </cell>
          <cell r="AG233">
            <v>-314.26178999990225</v>
          </cell>
          <cell r="AH233">
            <v>-8616.9513999987394</v>
          </cell>
          <cell r="AI233">
            <v>-4154.8284999988973</v>
          </cell>
          <cell r="AJ233">
            <v>-4027.1028400007635</v>
          </cell>
          <cell r="AK233">
            <v>2407.3522999994457</v>
          </cell>
          <cell r="AL233">
            <v>-27658.158850001171</v>
          </cell>
          <cell r="AM233">
            <v>-25899.941010000184</v>
          </cell>
          <cell r="AN233">
            <v>-8010.5551699995995</v>
          </cell>
          <cell r="AO233">
            <v>5964.8947000000626</v>
          </cell>
          <cell r="AP233">
            <v>3432.3910499997437</v>
          </cell>
          <cell r="AQ233">
            <v>-1774.3244000002742</v>
          </cell>
          <cell r="AR233">
            <v>-115447.69796997309</v>
          </cell>
          <cell r="AS233">
            <v>-392.56864999979734</v>
          </cell>
          <cell r="AT233">
            <v>-2747.5143999997526</v>
          </cell>
          <cell r="AU233">
            <v>-11037.584739999846</v>
          </cell>
          <cell r="AV233">
            <v>-4857.5293499995023</v>
          </cell>
          <cell r="AW233">
            <v>-5025.7846000008285</v>
          </cell>
          <cell r="AX233">
            <v>-8064.3764999993145</v>
          </cell>
          <cell r="AY233">
            <v>-37220.056379999965</v>
          </cell>
          <cell r="AZ233">
            <v>-29071.324020000175</v>
          </cell>
          <cell r="BA233">
            <v>-14830.511049998924</v>
          </cell>
          <cell r="BB233">
            <v>-1310.3884999994189</v>
          </cell>
          <cell r="BC233">
            <v>-760.27289999835193</v>
          </cell>
          <cell r="BD233">
            <v>-129.7868799995631</v>
          </cell>
          <cell r="BE233">
            <v>-131877.58816000819</v>
          </cell>
          <cell r="BF233">
            <v>-1022.0761999990791</v>
          </cell>
          <cell r="BG233">
            <v>-5480.8568600006402</v>
          </cell>
          <cell r="BH233">
            <v>-2723.7938000001013</v>
          </cell>
          <cell r="BI233">
            <v>-7059.7095399983227</v>
          </cell>
          <cell r="BJ233">
            <v>-4404.5625500008464</v>
          </cell>
          <cell r="BK233">
            <v>-8255.0997499991208</v>
          </cell>
          <cell r="BL233">
            <v>-32626.746719999239</v>
          </cell>
          <cell r="BM233">
            <v>-35448.214700000361</v>
          </cell>
          <cell r="BN233">
            <v>-11331.05584000051</v>
          </cell>
          <cell r="BO233">
            <v>-7533.6458000000566</v>
          </cell>
          <cell r="BP233">
            <v>-13485.199500000104</v>
          </cell>
          <cell r="BQ233">
            <v>-2506.6269000004977</v>
          </cell>
          <cell r="BR233">
            <v>-99245.056360006332</v>
          </cell>
          <cell r="BS233">
            <v>-3677.0185000002384</v>
          </cell>
          <cell r="BT233">
            <v>-2007.5566999986768</v>
          </cell>
          <cell r="BU233">
            <v>-3126.3331000003964</v>
          </cell>
          <cell r="BV233">
            <v>-9479.4688600003719</v>
          </cell>
          <cell r="BW233">
            <v>-1334.700300000608</v>
          </cell>
          <cell r="BX233">
            <v>-7393.3469299990684</v>
          </cell>
          <cell r="BY233">
            <v>-43196.61284000054</v>
          </cell>
          <cell r="BZ233">
            <v>-20663.050239998847</v>
          </cell>
          <cell r="CA233">
            <v>5050.6924999989569</v>
          </cell>
          <cell r="CB233">
            <v>-2350.4654500000179</v>
          </cell>
          <cell r="CC233">
            <v>-7434.2941999994218</v>
          </cell>
          <cell r="CD233">
            <v>-3632.9017399996519</v>
          </cell>
          <cell r="CE233">
            <v>-112603.37294000387</v>
          </cell>
          <cell r="CF233">
            <v>-269.5625</v>
          </cell>
          <cell r="CG233">
            <v>-3313.5282000005245</v>
          </cell>
          <cell r="CH233">
            <v>-9522.5983000006527</v>
          </cell>
          <cell r="CI233">
            <v>-5286.6776299998164</v>
          </cell>
          <cell r="CJ233">
            <v>-9906.5838999990374</v>
          </cell>
          <cell r="CK233">
            <v>-1579.5280700009316</v>
          </cell>
          <cell r="CL233">
            <v>-52290.887600000948</v>
          </cell>
          <cell r="CM233">
            <v>-24382.655559999868</v>
          </cell>
          <cell r="CN233">
            <v>2426.4486999996006</v>
          </cell>
          <cell r="CO233">
            <v>-2853.2790999989957</v>
          </cell>
          <cell r="CP233">
            <v>-1792.9133000001311</v>
          </cell>
          <cell r="CQ233">
            <v>-3831.6074799988419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</row>
        <row r="235">
          <cell r="F235">
            <v>-10235.614030010998</v>
          </cell>
          <cell r="G235">
            <v>-5058.5623499900103</v>
          </cell>
          <cell r="H235">
            <v>-15292.390659995377</v>
          </cell>
          <cell r="I235">
            <v>-20655.526740003377</v>
          </cell>
          <cell r="J235">
            <v>-7328.0060100033879</v>
          </cell>
          <cell r="K235">
            <v>-47953.91221999377</v>
          </cell>
          <cell r="L235">
            <v>-71710.351539999247</v>
          </cell>
          <cell r="M235">
            <v>-74052.634740002453</v>
          </cell>
          <cell r="N235">
            <v>-48135.658139996231</v>
          </cell>
          <cell r="O235">
            <v>-21559.699000008404</v>
          </cell>
          <cell r="P235">
            <v>-12577.919229999185</v>
          </cell>
          <cell r="Q235">
            <v>-10127.885340005159</v>
          </cell>
          <cell r="R235">
            <v>-357960.709389925</v>
          </cell>
          <cell r="S235">
            <v>-15422.513900004327</v>
          </cell>
          <cell r="T235">
            <v>-11708.408899992704</v>
          </cell>
          <cell r="U235">
            <v>-12234.359939999878</v>
          </cell>
          <cell r="V235">
            <v>-15201.625399999321</v>
          </cell>
          <cell r="W235">
            <v>-1115.6931999996305</v>
          </cell>
          <cell r="X235">
            <v>-67230.131399996579</v>
          </cell>
          <cell r="Y235">
            <v>-85659.427560001612</v>
          </cell>
          <cell r="Z235">
            <v>-74080.770949997008</v>
          </cell>
          <cell r="AA235">
            <v>-36882.430119998753</v>
          </cell>
          <cell r="AB235">
            <v>-30398.751060001552</v>
          </cell>
          <cell r="AC235">
            <v>-11634.578200004995</v>
          </cell>
          <cell r="AD235">
            <v>3607.9812399893999</v>
          </cell>
          <cell r="AE235">
            <v>-301130.007619977</v>
          </cell>
          <cell r="AF235">
            <v>-2168.320149987936</v>
          </cell>
          <cell r="AG235">
            <v>-8157.5633900016546</v>
          </cell>
          <cell r="AH235">
            <v>-15626.206899993122</v>
          </cell>
          <cell r="AI235">
            <v>-6889.3444000035524</v>
          </cell>
          <cell r="AJ235">
            <v>-4312.1519300043583</v>
          </cell>
          <cell r="AK235">
            <v>-44195.484200000763</v>
          </cell>
          <cell r="AL235">
            <v>-78383.035400003195</v>
          </cell>
          <cell r="AM235">
            <v>-71664.638839997351</v>
          </cell>
          <cell r="AN235">
            <v>-51025.742319993675</v>
          </cell>
          <cell r="AO235">
            <v>-13643.032939992845</v>
          </cell>
          <cell r="AP235">
            <v>-2647.2347500026226</v>
          </cell>
          <cell r="AQ235">
            <v>-2417.252399995923</v>
          </cell>
          <cell r="AR235">
            <v>-429906.87831997871</v>
          </cell>
          <cell r="AS235">
            <v>-5453.7653499990702</v>
          </cell>
          <cell r="AT235">
            <v>-13947.030299991369</v>
          </cell>
          <cell r="AU235">
            <v>-22371.537039995193</v>
          </cell>
          <cell r="AV235">
            <v>-13366.02404999733</v>
          </cell>
          <cell r="AW235">
            <v>-14560.282700002193</v>
          </cell>
          <cell r="AX235">
            <v>-44067.561399996281</v>
          </cell>
          <cell r="AY235">
            <v>-100187.82275000215</v>
          </cell>
          <cell r="AZ235">
            <v>-92962.19498000294</v>
          </cell>
          <cell r="BA235">
            <v>-75560.003750011325</v>
          </cell>
          <cell r="BB235">
            <v>-31622.359500005841</v>
          </cell>
          <cell r="BC235">
            <v>-8721.9059999957681</v>
          </cell>
          <cell r="BD235">
            <v>-7086.3905000016093</v>
          </cell>
          <cell r="BE235">
            <v>-453179.42467004061</v>
          </cell>
          <cell r="BF235">
            <v>-14663.154300004244</v>
          </cell>
          <cell r="BG235">
            <v>-18099.389159999788</v>
          </cell>
          <cell r="BH235">
            <v>-12792.430600002408</v>
          </cell>
          <cell r="BI235">
            <v>-5851.2590399980545</v>
          </cell>
          <cell r="BJ235">
            <v>-5793.3564500026405</v>
          </cell>
          <cell r="BK235">
            <v>-81214.937149994075</v>
          </cell>
          <cell r="BL235">
            <v>-94624.896419994533</v>
          </cell>
          <cell r="BM235">
            <v>-88633.605700001121</v>
          </cell>
          <cell r="BN235">
            <v>-61974.800660006702</v>
          </cell>
          <cell r="BO235">
            <v>-51698.717189997435</v>
          </cell>
          <cell r="BP235">
            <v>-6056.3889999985695</v>
          </cell>
          <cell r="BQ235">
            <v>-11776.48900000006</v>
          </cell>
          <cell r="BR235">
            <v>-380510.70288997889</v>
          </cell>
          <cell r="BS235">
            <v>-11099.652399994433</v>
          </cell>
          <cell r="BT235">
            <v>-16581.863299995661</v>
          </cell>
          <cell r="BU235">
            <v>-14731.426099993289</v>
          </cell>
          <cell r="BV235">
            <v>-15259.022810004652</v>
          </cell>
          <cell r="BW235">
            <v>-4686.2480000033975</v>
          </cell>
          <cell r="BX235">
            <v>-35979.37093000114</v>
          </cell>
          <cell r="BY235">
            <v>-110002.47831000388</v>
          </cell>
          <cell r="BZ235">
            <v>-80773.654239997268</v>
          </cell>
          <cell r="CA235">
            <v>-19083.895000003278</v>
          </cell>
          <cell r="CB235">
            <v>-29062.635159999132</v>
          </cell>
          <cell r="CC235">
            <v>-20221.429800003767</v>
          </cell>
          <cell r="CD235">
            <v>-23029.026840001345</v>
          </cell>
          <cell r="CE235">
            <v>-401791.35820007324</v>
          </cell>
          <cell r="CF235">
            <v>-8805.9812000021338</v>
          </cell>
          <cell r="CG235">
            <v>-4507.8344000056386</v>
          </cell>
          <cell r="CH235">
            <v>-23688.420139998198</v>
          </cell>
          <cell r="CI235">
            <v>-11510.626530002803</v>
          </cell>
          <cell r="CJ235">
            <v>-21032.770600002259</v>
          </cell>
          <cell r="CK235">
            <v>-26818.813969999552</v>
          </cell>
          <cell r="CL235">
            <v>-130683.32090000063</v>
          </cell>
          <cell r="CM235">
            <v>-99757.658679991961</v>
          </cell>
          <cell r="CN235">
            <v>-23853.779800005257</v>
          </cell>
          <cell r="CO235">
            <v>-21888.224799998105</v>
          </cell>
          <cell r="CP235">
            <v>-8800.979500003159</v>
          </cell>
          <cell r="CQ235">
            <v>-20442.94767999649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1">
          <cell r="F241">
            <v>-10235.614030010998</v>
          </cell>
          <cell r="G241">
            <v>-5058.5623499900103</v>
          </cell>
          <cell r="H241">
            <v>-15292.390659995377</v>
          </cell>
          <cell r="I241">
            <v>-20655.526740003377</v>
          </cell>
          <cell r="J241">
            <v>-7328.0060100033879</v>
          </cell>
          <cell r="K241">
            <v>-47953.91221999377</v>
          </cell>
          <cell r="L241">
            <v>-71710.351539999247</v>
          </cell>
          <cell r="M241">
            <v>-74052.634740002453</v>
          </cell>
          <cell r="N241">
            <v>-48135.658139996231</v>
          </cell>
          <cell r="O241">
            <v>-21559.699000008404</v>
          </cell>
          <cell r="P241">
            <v>-12577.919229999185</v>
          </cell>
          <cell r="Q241">
            <v>-10127.885340005159</v>
          </cell>
          <cell r="R241">
            <v>-357960.709389925</v>
          </cell>
          <cell r="S241">
            <v>-15422.513900004327</v>
          </cell>
          <cell r="T241">
            <v>-11708.408899992704</v>
          </cell>
          <cell r="U241">
            <v>-12234.359939999878</v>
          </cell>
          <cell r="V241">
            <v>-15201.625399999321</v>
          </cell>
          <cell r="W241">
            <v>-1115.6931999996305</v>
          </cell>
          <cell r="X241">
            <v>-67230.131399996579</v>
          </cell>
          <cell r="Y241">
            <v>-85659.427560001612</v>
          </cell>
          <cell r="Z241">
            <v>-74080.770949997008</v>
          </cell>
          <cell r="AA241">
            <v>-36882.430119998753</v>
          </cell>
          <cell r="AB241">
            <v>-30398.751060001552</v>
          </cell>
          <cell r="AC241">
            <v>-11634.578200004995</v>
          </cell>
          <cell r="AD241">
            <v>3607.9812399893999</v>
          </cell>
          <cell r="AE241">
            <v>-301130.007619977</v>
          </cell>
          <cell r="AF241">
            <v>-2168.320149987936</v>
          </cell>
          <cell r="AG241">
            <v>-8157.5633900016546</v>
          </cell>
          <cell r="AH241">
            <v>-15626.206899993122</v>
          </cell>
          <cell r="AI241">
            <v>-6889.3444000035524</v>
          </cell>
          <cell r="AJ241">
            <v>-4312.1519300043583</v>
          </cell>
          <cell r="AK241">
            <v>-44195.484200000763</v>
          </cell>
          <cell r="AL241">
            <v>-78383.035400003195</v>
          </cell>
          <cell r="AM241">
            <v>-71664.638839997351</v>
          </cell>
          <cell r="AN241">
            <v>-51025.742319993675</v>
          </cell>
          <cell r="AO241">
            <v>-13643.032939992845</v>
          </cell>
          <cell r="AP241">
            <v>-2647.2347500026226</v>
          </cell>
          <cell r="AQ241">
            <v>-2417.252399995923</v>
          </cell>
          <cell r="AR241">
            <v>-429906.87831997871</v>
          </cell>
          <cell r="AS241">
            <v>-5453.7653499990702</v>
          </cell>
          <cell r="AT241">
            <v>-13947.030299991369</v>
          </cell>
          <cell r="AU241">
            <v>-22371.537039995193</v>
          </cell>
          <cell r="AV241">
            <v>-13366.02404999733</v>
          </cell>
          <cell r="AW241">
            <v>-14560.282700002193</v>
          </cell>
          <cell r="AX241">
            <v>-44067.561399996281</v>
          </cell>
          <cell r="AY241">
            <v>-100187.82275000215</v>
          </cell>
          <cell r="AZ241">
            <v>-92962.19498000294</v>
          </cell>
          <cell r="BA241">
            <v>-75560.003750011325</v>
          </cell>
          <cell r="BB241">
            <v>-31622.359500005841</v>
          </cell>
          <cell r="BC241">
            <v>-8721.9059999957681</v>
          </cell>
          <cell r="BD241">
            <v>-7086.3905000016093</v>
          </cell>
          <cell r="BE241">
            <v>-453179.424669981</v>
          </cell>
          <cell r="BF241">
            <v>-14663.154300004244</v>
          </cell>
          <cell r="BG241">
            <v>-18099.389159999788</v>
          </cell>
          <cell r="BH241">
            <v>-12792.430600002408</v>
          </cell>
          <cell r="BI241">
            <v>-5851.2590399980545</v>
          </cell>
          <cell r="BJ241">
            <v>-5793.3564500026405</v>
          </cell>
          <cell r="BK241">
            <v>-81214.937149994075</v>
          </cell>
          <cell r="BL241">
            <v>-94624.896419994533</v>
          </cell>
          <cell r="BM241">
            <v>-88633.605700001121</v>
          </cell>
          <cell r="BN241">
            <v>-61974.800660006702</v>
          </cell>
          <cell r="BO241">
            <v>-51698.717189997435</v>
          </cell>
          <cell r="BP241">
            <v>-6056.3889999985695</v>
          </cell>
          <cell r="BQ241">
            <v>-11776.48900000006</v>
          </cell>
          <cell r="BR241">
            <v>-380510.70289003849</v>
          </cell>
          <cell r="BS241">
            <v>-11099.652399994433</v>
          </cell>
          <cell r="BT241">
            <v>-16581.863299995661</v>
          </cell>
          <cell r="BU241">
            <v>-14731.426099993289</v>
          </cell>
          <cell r="BV241">
            <v>-15259.022810004652</v>
          </cell>
          <cell r="BW241">
            <v>-4686.2480000033975</v>
          </cell>
          <cell r="BX241">
            <v>-35979.37093000114</v>
          </cell>
          <cell r="BY241">
            <v>-110002.47831000388</v>
          </cell>
          <cell r="BZ241">
            <v>-80773.654239997268</v>
          </cell>
          <cell r="CA241">
            <v>-19083.895000003278</v>
          </cell>
          <cell r="CB241">
            <v>-29062.635159999132</v>
          </cell>
          <cell r="CC241">
            <v>-20221.429800003767</v>
          </cell>
          <cell r="CD241">
            <v>-23029.026840001345</v>
          </cell>
          <cell r="CE241">
            <v>-401791.35820007324</v>
          </cell>
          <cell r="CF241">
            <v>-8805.9812000021338</v>
          </cell>
          <cell r="CG241">
            <v>-4507.8344000056386</v>
          </cell>
          <cell r="CH241">
            <v>-23688.420139998198</v>
          </cell>
          <cell r="CI241">
            <v>-11510.626529999077</v>
          </cell>
          <cell r="CJ241">
            <v>-21032.770599998534</v>
          </cell>
          <cell r="CK241">
            <v>-26818.813969999552</v>
          </cell>
          <cell r="CL241">
            <v>-130683.32090000063</v>
          </cell>
          <cell r="CM241">
            <v>-99757.658679991961</v>
          </cell>
          <cell r="CN241">
            <v>-23853.779800005257</v>
          </cell>
          <cell r="CO241">
            <v>-21888.224799998105</v>
          </cell>
          <cell r="CP241">
            <v>-8800.979500003159</v>
          </cell>
          <cell r="CQ241">
            <v>-20442.94767999649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3.0419403000123566</v>
          </cell>
          <cell r="G247">
            <v>-275.4379093000025</v>
          </cell>
          <cell r="H247">
            <v>-1109.9719199999963</v>
          </cell>
          <cell r="I247">
            <v>-100.63037099999929</v>
          </cell>
          <cell r="J247">
            <v>-395.64062540000305</v>
          </cell>
          <cell r="K247">
            <v>-383.61230100000103</v>
          </cell>
          <cell r="L247">
            <v>21.331328000000212</v>
          </cell>
          <cell r="M247">
            <v>-117.84392600000137</v>
          </cell>
          <cell r="N247">
            <v>-244.15874899999471</v>
          </cell>
          <cell r="O247">
            <v>-238.79437499999767</v>
          </cell>
          <cell r="P247">
            <v>-191.62115009999252</v>
          </cell>
          <cell r="Q247">
            <v>-49.739956999997958</v>
          </cell>
          <cell r="R247">
            <v>-4249.5308328560059</v>
          </cell>
          <cell r="S247">
            <v>-164.22225799999433</v>
          </cell>
          <cell r="T247">
            <v>-695.2938056760031</v>
          </cell>
          <cell r="U247">
            <v>-697.92837299999519</v>
          </cell>
          <cell r="V247">
            <v>-396.22580400000152</v>
          </cell>
          <cell r="W247">
            <v>-525.09600666000188</v>
          </cell>
          <cell r="X247">
            <v>-317.08981209999911</v>
          </cell>
          <cell r="Y247">
            <v>-44.73758070000622</v>
          </cell>
          <cell r="Z247">
            <v>-224.34903900000063</v>
          </cell>
          <cell r="AA247">
            <v>-359.93713779999962</v>
          </cell>
          <cell r="AB247">
            <v>-342.3372720000043</v>
          </cell>
          <cell r="AC247">
            <v>-353.7888329999987</v>
          </cell>
          <cell r="AD247">
            <v>-128.524910919994</v>
          </cell>
          <cell r="AE247">
            <v>-1046.0517683000289</v>
          </cell>
          <cell r="AF247">
            <v>0</v>
          </cell>
          <cell r="AG247">
            <v>0</v>
          </cell>
          <cell r="AH247">
            <v>-84.070593000011286</v>
          </cell>
          <cell r="AI247">
            <v>-271.93185936000373</v>
          </cell>
          <cell r="AJ247">
            <v>-201.53474284000549</v>
          </cell>
          <cell r="AK247">
            <v>-64.681178400001954</v>
          </cell>
          <cell r="AL247">
            <v>-109.07277199999953</v>
          </cell>
          <cell r="AM247">
            <v>-5.8742127000004984</v>
          </cell>
          <cell r="AN247">
            <v>-17.966774000000441</v>
          </cell>
          <cell r="AO247">
            <v>-209.68864100000064</v>
          </cell>
          <cell r="AP247">
            <v>-81.23099500000535</v>
          </cell>
          <cell r="AQ247">
            <v>0</v>
          </cell>
          <cell r="AR247">
            <v>-1558.2635588000048</v>
          </cell>
          <cell r="AS247">
            <v>0</v>
          </cell>
          <cell r="AT247">
            <v>0</v>
          </cell>
          <cell r="AU247">
            <v>-138.19874600000912</v>
          </cell>
          <cell r="AV247">
            <v>-617.1721777000057</v>
          </cell>
          <cell r="AW247">
            <v>-304.94234560000041</v>
          </cell>
          <cell r="AX247">
            <v>-192.79170699999668</v>
          </cell>
          <cell r="AY247">
            <v>0</v>
          </cell>
          <cell r="AZ247">
            <v>-8.2500740000032238</v>
          </cell>
          <cell r="BA247">
            <v>-210.39224850000028</v>
          </cell>
          <cell r="BB247">
            <v>-86.516259999989416</v>
          </cell>
          <cell r="BC247">
            <v>0</v>
          </cell>
          <cell r="BD247">
            <v>0</v>
          </cell>
          <cell r="BE247">
            <v>-1095.8497934399711</v>
          </cell>
          <cell r="BF247">
            <v>0</v>
          </cell>
          <cell r="BG247">
            <v>0</v>
          </cell>
          <cell r="BH247">
            <v>-303.88051399998949</v>
          </cell>
          <cell r="BI247">
            <v>-305.12354899999627</v>
          </cell>
          <cell r="BJ247">
            <v>-146.75690613999905</v>
          </cell>
          <cell r="BK247">
            <v>-302.48996029999398</v>
          </cell>
          <cell r="BL247">
            <v>0</v>
          </cell>
          <cell r="BM247">
            <v>-0.7017749999940861</v>
          </cell>
          <cell r="BN247">
            <v>-36.897088999998232</v>
          </cell>
          <cell r="BO247">
            <v>0</v>
          </cell>
          <cell r="BP247">
            <v>0</v>
          </cell>
          <cell r="BQ247">
            <v>0</v>
          </cell>
          <cell r="BR247">
            <v>-4553.3928547999749</v>
          </cell>
          <cell r="BS247">
            <v>-311.19403299999249</v>
          </cell>
          <cell r="BT247">
            <v>-459.12396799999988</v>
          </cell>
          <cell r="BU247">
            <v>-579.09675870000501</v>
          </cell>
          <cell r="BV247">
            <v>-438.75274460000219</v>
          </cell>
          <cell r="BW247">
            <v>-316.71886269999959</v>
          </cell>
          <cell r="BX247">
            <v>-153.11791689999518</v>
          </cell>
          <cell r="BY247">
            <v>-178.03068750000239</v>
          </cell>
          <cell r="BZ247">
            <v>-101.42067599999427</v>
          </cell>
          <cell r="CA247">
            <v>-683.71483399999852</v>
          </cell>
          <cell r="CB247">
            <v>-684.1744883999927</v>
          </cell>
          <cell r="CC247">
            <v>-272.94868499999575</v>
          </cell>
          <cell r="CD247">
            <v>-375.09919999999693</v>
          </cell>
          <cell r="CE247">
            <v>-1904.2567179000034</v>
          </cell>
          <cell r="CF247">
            <v>0</v>
          </cell>
          <cell r="CG247">
            <v>-541.20844000000216</v>
          </cell>
          <cell r="CH247">
            <v>0</v>
          </cell>
          <cell r="CI247">
            <v>-186.21662360000482</v>
          </cell>
          <cell r="CJ247">
            <v>-665.39360230000602</v>
          </cell>
          <cell r="CK247">
            <v>-160.24709230000008</v>
          </cell>
          <cell r="CL247">
            <v>-96.632371300001978</v>
          </cell>
          <cell r="CM247">
            <v>-40.017759000002115</v>
          </cell>
          <cell r="CN247">
            <v>-214.75965339999675</v>
          </cell>
          <cell r="CO247">
            <v>0.21882400001049973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-483.9965310000116</v>
          </cell>
          <cell r="G248">
            <v>-593.36399600000004</v>
          </cell>
          <cell r="H248">
            <v>-357.72042499999952</v>
          </cell>
          <cell r="I248">
            <v>-160.12529890000587</v>
          </cell>
          <cell r="J248">
            <v>-600.56362349999836</v>
          </cell>
          <cell r="K248">
            <v>-174.11675159999868</v>
          </cell>
          <cell r="L248">
            <v>-20.643684999995457</v>
          </cell>
          <cell r="M248">
            <v>-193.26942599999893</v>
          </cell>
          <cell r="N248">
            <v>-392.80851999999868</v>
          </cell>
          <cell r="O248">
            <v>-296.07095600000321</v>
          </cell>
          <cell r="P248">
            <v>-515.6994982999895</v>
          </cell>
          <cell r="Q248">
            <v>-138.56239500000083</v>
          </cell>
          <cell r="R248">
            <v>-5332.6807903000154</v>
          </cell>
          <cell r="S248">
            <v>-300.20391999999993</v>
          </cell>
          <cell r="T248">
            <v>-965.52068150000559</v>
          </cell>
          <cell r="U248">
            <v>-797.0289168599993</v>
          </cell>
          <cell r="V248">
            <v>-90.308138000000326</v>
          </cell>
          <cell r="W248">
            <v>-628.09174290000374</v>
          </cell>
          <cell r="X248">
            <v>-371.01641200000086</v>
          </cell>
          <cell r="Y248">
            <v>-188.40169900000183</v>
          </cell>
          <cell r="Z248">
            <v>-271.68720494000081</v>
          </cell>
          <cell r="AA248">
            <v>-517.5767296999984</v>
          </cell>
          <cell r="AB248">
            <v>-438.54636200000095</v>
          </cell>
          <cell r="AC248">
            <v>-467.44927899999311</v>
          </cell>
          <cell r="AD248">
            <v>-296.84970439999597</v>
          </cell>
          <cell r="AE248">
            <v>-2832.888787029995</v>
          </cell>
          <cell r="AF248">
            <v>0</v>
          </cell>
          <cell r="AG248">
            <v>-153.40368000000308</v>
          </cell>
          <cell r="AH248">
            <v>-474.65406802999496</v>
          </cell>
          <cell r="AI248">
            <v>-521.83453900000313</v>
          </cell>
          <cell r="AJ248">
            <v>-364.81874080000125</v>
          </cell>
          <cell r="AK248">
            <v>-248.01376799999707</v>
          </cell>
          <cell r="AL248">
            <v>-313.01443799999834</v>
          </cell>
          <cell r="AM248">
            <v>-71.697254999999132</v>
          </cell>
          <cell r="AN248">
            <v>-271.73504520000279</v>
          </cell>
          <cell r="AO248">
            <v>-429.39278300000296</v>
          </cell>
          <cell r="AP248">
            <v>15.675530000007711</v>
          </cell>
          <cell r="AQ248">
            <v>0</v>
          </cell>
          <cell r="AR248">
            <v>-3096.3840858499971</v>
          </cell>
          <cell r="AS248">
            <v>0</v>
          </cell>
          <cell r="AT248">
            <v>-352.02909899999213</v>
          </cell>
          <cell r="AU248">
            <v>-621.24527100000705</v>
          </cell>
          <cell r="AV248">
            <v>-335.41184324999631</v>
          </cell>
          <cell r="AW248">
            <v>-369.60356570000295</v>
          </cell>
          <cell r="AX248">
            <v>-519.18049800000153</v>
          </cell>
          <cell r="AY248">
            <v>-44.60847400000057</v>
          </cell>
          <cell r="AZ248">
            <v>-57.410819999997329</v>
          </cell>
          <cell r="BA248">
            <v>-340.79850889999943</v>
          </cell>
          <cell r="BB248">
            <v>-456.09600599999976</v>
          </cell>
          <cell r="BC248">
            <v>0</v>
          </cell>
          <cell r="BD248">
            <v>0</v>
          </cell>
          <cell r="BE248">
            <v>-1746.998926999986</v>
          </cell>
          <cell r="BF248">
            <v>0</v>
          </cell>
          <cell r="BG248">
            <v>-33.528454999992391</v>
          </cell>
          <cell r="BH248">
            <v>-391.40498300000036</v>
          </cell>
          <cell r="BI248">
            <v>-537.34083880000253</v>
          </cell>
          <cell r="BJ248">
            <v>-354.82777619999979</v>
          </cell>
          <cell r="BK248">
            <v>-187.53662500000064</v>
          </cell>
          <cell r="BL248">
            <v>-10.905689999999595</v>
          </cell>
          <cell r="BM248">
            <v>0</v>
          </cell>
          <cell r="BN248">
            <v>-136.09495199999947</v>
          </cell>
          <cell r="BO248">
            <v>-95.359606999991229</v>
          </cell>
          <cell r="BP248">
            <v>0</v>
          </cell>
          <cell r="BQ248">
            <v>0</v>
          </cell>
          <cell r="BR248">
            <v>-2871.8451118069861</v>
          </cell>
          <cell r="BS248">
            <v>26.668883999998798</v>
          </cell>
          <cell r="BT248">
            <v>-764.57079499999236</v>
          </cell>
          <cell r="BU248">
            <v>-775.81601899999077</v>
          </cell>
          <cell r="BV248">
            <v>-64.639191107002262</v>
          </cell>
          <cell r="BW248">
            <v>-508.41810399999667</v>
          </cell>
          <cell r="BX248">
            <v>-336.88377800000308</v>
          </cell>
          <cell r="BY248">
            <v>-144.64095000000088</v>
          </cell>
          <cell r="BZ248">
            <v>27.50646720000077</v>
          </cell>
          <cell r="CA248">
            <v>-63.763763100003416</v>
          </cell>
          <cell r="CB248">
            <v>-489.91214069999842</v>
          </cell>
          <cell r="CC248">
            <v>189.77221789999749</v>
          </cell>
          <cell r="CD248">
            <v>32.852060000004712</v>
          </cell>
          <cell r="CE248">
            <v>-2408.6079621000245</v>
          </cell>
          <cell r="CF248">
            <v>-63.131632999997237</v>
          </cell>
          <cell r="CG248">
            <v>-516.2568900000042</v>
          </cell>
          <cell r="CH248">
            <v>-263.85289200000989</v>
          </cell>
          <cell r="CI248">
            <v>-345.93175429999974</v>
          </cell>
          <cell r="CJ248">
            <v>-625.4122423000008</v>
          </cell>
          <cell r="CK248">
            <v>-240.61364499999763</v>
          </cell>
          <cell r="CL248">
            <v>-217.94764340000256</v>
          </cell>
          <cell r="CM248">
            <v>166.86683099999937</v>
          </cell>
          <cell r="CN248">
            <v>-51.747845000005327</v>
          </cell>
          <cell r="CO248">
            <v>-190.49850510000397</v>
          </cell>
          <cell r="CP248">
            <v>-60.081743000002461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-296.94066139998904</v>
          </cell>
          <cell r="G249">
            <v>-172.46730754999589</v>
          </cell>
          <cell r="H249">
            <v>-364.48514889999933</v>
          </cell>
          <cell r="I249">
            <v>-140.06238559999474</v>
          </cell>
          <cell r="J249">
            <v>-207.95489629999793</v>
          </cell>
          <cell r="K249">
            <v>-326.46310500000254</v>
          </cell>
          <cell r="L249">
            <v>-233.80856349999885</v>
          </cell>
          <cell r="M249">
            <v>-222.15360499999952</v>
          </cell>
          <cell r="N249">
            <v>-178.15384070000073</v>
          </cell>
          <cell r="O249">
            <v>-315.06890048999776</v>
          </cell>
          <cell r="P249">
            <v>-632.61252129999775</v>
          </cell>
          <cell r="Q249">
            <v>-275.64020039999741</v>
          </cell>
          <cell r="R249">
            <v>-4983.1542083100067</v>
          </cell>
          <cell r="S249">
            <v>-726.45984309999039</v>
          </cell>
          <cell r="T249">
            <v>-389.00916870000219</v>
          </cell>
          <cell r="U249">
            <v>-329.30929933999869</v>
          </cell>
          <cell r="V249">
            <v>-220.97235799999908</v>
          </cell>
          <cell r="W249">
            <v>-605.35462189999816</v>
          </cell>
          <cell r="X249">
            <v>-643.60349706999841</v>
          </cell>
          <cell r="Y249">
            <v>-239.84188849999919</v>
          </cell>
          <cell r="Z249">
            <v>-178.91779600000154</v>
          </cell>
          <cell r="AA249">
            <v>-415.15158769999834</v>
          </cell>
          <cell r="AB249">
            <v>-326.77351199999976</v>
          </cell>
          <cell r="AC249">
            <v>-457.66772299999138</v>
          </cell>
          <cell r="AD249">
            <v>-450.09291300000041</v>
          </cell>
          <cell r="AE249">
            <v>-4513.3440860600094</v>
          </cell>
          <cell r="AF249">
            <v>-994.45838189999631</v>
          </cell>
          <cell r="AG249">
            <v>-339.63863960000162</v>
          </cell>
          <cell r="AH249">
            <v>-358.27006170000095</v>
          </cell>
          <cell r="AI249">
            <v>-226.73902799999632</v>
          </cell>
          <cell r="AJ249">
            <v>-350.78282905999731</v>
          </cell>
          <cell r="AK249">
            <v>-372.56087310000294</v>
          </cell>
          <cell r="AL249">
            <v>-150.77311019999979</v>
          </cell>
          <cell r="AM249">
            <v>-238.89928700000019</v>
          </cell>
          <cell r="AN249">
            <v>-89.511503000001539</v>
          </cell>
          <cell r="AO249">
            <v>-519.60111959999631</v>
          </cell>
          <cell r="AP249">
            <v>-573.95269390000612</v>
          </cell>
          <cell r="AQ249">
            <v>-298.15655900001002</v>
          </cell>
          <cell r="AR249">
            <v>-5018.1728078401065</v>
          </cell>
          <cell r="AS249">
            <v>-717.74487460000091</v>
          </cell>
          <cell r="AT249">
            <v>-147.62514800000645</v>
          </cell>
          <cell r="AU249">
            <v>-538.89770770000177</v>
          </cell>
          <cell r="AV249">
            <v>-148.45965830000932</v>
          </cell>
          <cell r="AW249">
            <v>-507.10864570000194</v>
          </cell>
          <cell r="AX249">
            <v>-227.28681294000125</v>
          </cell>
          <cell r="AY249">
            <v>-187.76963599999726</v>
          </cell>
          <cell r="AZ249">
            <v>-347.65312519999861</v>
          </cell>
          <cell r="BA249">
            <v>-170.80591389999972</v>
          </cell>
          <cell r="BB249">
            <v>-506.66057149999688</v>
          </cell>
          <cell r="BC249">
            <v>-1219.161403200007</v>
          </cell>
          <cell r="BD249">
            <v>-298.99931080000533</v>
          </cell>
          <cell r="BE249">
            <v>-3856.0589376899588</v>
          </cell>
          <cell r="BF249">
            <v>-531.67436999999336</v>
          </cell>
          <cell r="BG249">
            <v>-445.94606423000369</v>
          </cell>
          <cell r="BH249">
            <v>-493.41542930000287</v>
          </cell>
          <cell r="BI249">
            <v>-221.19078670000454</v>
          </cell>
          <cell r="BJ249">
            <v>-713.09585920000245</v>
          </cell>
          <cell r="BK249">
            <v>-223.81983749999927</v>
          </cell>
          <cell r="BL249">
            <v>0</v>
          </cell>
          <cell r="BM249">
            <v>-38.634579999998095</v>
          </cell>
          <cell r="BN249">
            <v>-262.64941759999783</v>
          </cell>
          <cell r="BO249">
            <v>-219.28895073999593</v>
          </cell>
          <cell r="BP249">
            <v>-295.00516558000527</v>
          </cell>
          <cell r="BQ249">
            <v>-411.3384768399992</v>
          </cell>
          <cell r="BR249">
            <v>-1934.8467576400726</v>
          </cell>
          <cell r="BS249">
            <v>-720.48448499999358</v>
          </cell>
          <cell r="BT249">
            <v>-178.66570100000536</v>
          </cell>
          <cell r="BU249">
            <v>-430.15171810000174</v>
          </cell>
          <cell r="BV249">
            <v>-297.23468649999995</v>
          </cell>
          <cell r="BW249">
            <v>-486.66542650000338</v>
          </cell>
          <cell r="BX249">
            <v>-246.21088619999864</v>
          </cell>
          <cell r="BY249">
            <v>-24.683215000000928</v>
          </cell>
          <cell r="BZ249">
            <v>68.022508000001835</v>
          </cell>
          <cell r="CA249">
            <v>-171.46635934000005</v>
          </cell>
          <cell r="CB249">
            <v>755.0213289999956</v>
          </cell>
          <cell r="CC249">
            <v>-244.65206700000272</v>
          </cell>
          <cell r="CD249">
            <v>42.323949999990873</v>
          </cell>
          <cell r="CE249">
            <v>-2766.7869531000324</v>
          </cell>
          <cell r="CF249">
            <v>-628.86448960000416</v>
          </cell>
          <cell r="CG249">
            <v>-270.12783098999353</v>
          </cell>
          <cell r="CH249">
            <v>-286.83965829999943</v>
          </cell>
          <cell r="CI249">
            <v>-131.87173827999504</v>
          </cell>
          <cell r="CJ249">
            <v>-157.46647429999939</v>
          </cell>
          <cell r="CK249">
            <v>-274.5164598299998</v>
          </cell>
          <cell r="CL249">
            <v>-150.73179399999935</v>
          </cell>
          <cell r="CM249">
            <v>82.462100100001408</v>
          </cell>
          <cell r="CN249">
            <v>-35.870402600001398</v>
          </cell>
          <cell r="CO249">
            <v>-246.93895129999873</v>
          </cell>
          <cell r="CP249">
            <v>-435.4957199000055</v>
          </cell>
          <cell r="CQ249">
            <v>-230.5255341000011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-660.66389100000379</v>
          </cell>
          <cell r="G250">
            <v>-418.06923259999894</v>
          </cell>
          <cell r="H250">
            <v>-233.53709239999444</v>
          </cell>
          <cell r="I250">
            <v>-343.46689600000536</v>
          </cell>
          <cell r="J250">
            <v>-739.68792159999794</v>
          </cell>
          <cell r="K250">
            <v>-622.37353659999644</v>
          </cell>
          <cell r="L250">
            <v>-177.32944399999906</v>
          </cell>
          <cell r="M250">
            <v>-126.83520700000008</v>
          </cell>
          <cell r="N250">
            <v>-350.84494199999972</v>
          </cell>
          <cell r="O250">
            <v>-162.69809579999855</v>
          </cell>
          <cell r="P250">
            <v>-693.53652799999691</v>
          </cell>
          <cell r="Q250">
            <v>-578.51932599999418</v>
          </cell>
          <cell r="R250">
            <v>-3500.1878175699967</v>
          </cell>
          <cell r="S250">
            <v>-609.26885000000766</v>
          </cell>
          <cell r="T250">
            <v>-426.43931449999945</v>
          </cell>
          <cell r="U250">
            <v>-39.780139000002237</v>
          </cell>
          <cell r="V250">
            <v>-48.428502599999774</v>
          </cell>
          <cell r="W250">
            <v>-449.11825399999725</v>
          </cell>
          <cell r="X250">
            <v>-517.61601887000143</v>
          </cell>
          <cell r="Y250">
            <v>-89.946531500001583</v>
          </cell>
          <cell r="Z250">
            <v>-86.543279400000756</v>
          </cell>
          <cell r="AA250">
            <v>-103.21013099999982</v>
          </cell>
          <cell r="AB250">
            <v>-143.27927470000577</v>
          </cell>
          <cell r="AC250">
            <v>-388.92346199999156</v>
          </cell>
          <cell r="AD250">
            <v>-597.63406000001123</v>
          </cell>
          <cell r="AE250">
            <v>-4075.7519814300176</v>
          </cell>
          <cell r="AF250">
            <v>-335.29014599999937</v>
          </cell>
          <cell r="AG250">
            <v>-140.17498899999919</v>
          </cell>
          <cell r="AH250">
            <v>-287.56132739999885</v>
          </cell>
          <cell r="AI250">
            <v>-212.11081139999442</v>
          </cell>
          <cell r="AJ250">
            <v>-554.37652869999874</v>
          </cell>
          <cell r="AK250">
            <v>-531.25763110000116</v>
          </cell>
          <cell r="AL250">
            <v>-48.38292900000306</v>
          </cell>
          <cell r="AM250">
            <v>-253.50157369999943</v>
          </cell>
          <cell r="AN250">
            <v>126.78188399999999</v>
          </cell>
          <cell r="AO250">
            <v>-286.97412299999996</v>
          </cell>
          <cell r="AP250">
            <v>-842.72517720000178</v>
          </cell>
          <cell r="AQ250">
            <v>-710.17862892999256</v>
          </cell>
          <cell r="AR250">
            <v>-4842.6861975900247</v>
          </cell>
          <cell r="AS250">
            <v>-447.23996390000684</v>
          </cell>
          <cell r="AT250">
            <v>-237.70856780000031</v>
          </cell>
          <cell r="AU250">
            <v>-560.63501349999569</v>
          </cell>
          <cell r="AV250">
            <v>-370.53518505000102</v>
          </cell>
          <cell r="AW250">
            <v>-722.88619154000116</v>
          </cell>
          <cell r="AX250">
            <v>-213.80003650000072</v>
          </cell>
          <cell r="AY250">
            <v>-140.45536500000162</v>
          </cell>
          <cell r="AZ250">
            <v>-254.60467110000172</v>
          </cell>
          <cell r="BA250">
            <v>-134.05090800000107</v>
          </cell>
          <cell r="BB250">
            <v>-549.29438300000038</v>
          </cell>
          <cell r="BC250">
            <v>-681.78170620001038</v>
          </cell>
          <cell r="BD250">
            <v>-529.69420600000012</v>
          </cell>
          <cell r="BE250">
            <v>-4275.8206492100144</v>
          </cell>
          <cell r="BF250">
            <v>-474.77349104000314</v>
          </cell>
          <cell r="BG250">
            <v>-512.87773400000151</v>
          </cell>
          <cell r="BH250">
            <v>-560.86718900000415</v>
          </cell>
          <cell r="BI250">
            <v>-255.89910740000778</v>
          </cell>
          <cell r="BJ250">
            <v>-582.428425099999</v>
          </cell>
          <cell r="BK250">
            <v>-135.87799799999993</v>
          </cell>
          <cell r="BL250">
            <v>-33.145991999997932</v>
          </cell>
          <cell r="BM250">
            <v>-255.64824900000167</v>
          </cell>
          <cell r="BN250">
            <v>-283.60798699999941</v>
          </cell>
          <cell r="BO250">
            <v>-385.5166679699978</v>
          </cell>
          <cell r="BP250">
            <v>-338.71775300000445</v>
          </cell>
          <cell r="BQ250">
            <v>-456.46005569999397</v>
          </cell>
          <cell r="BR250">
            <v>-1751.474052699923</v>
          </cell>
          <cell r="BS250">
            <v>-124.74185939999006</v>
          </cell>
          <cell r="BT250">
            <v>67.196377000000211</v>
          </cell>
          <cell r="BU250">
            <v>-532.63463000000047</v>
          </cell>
          <cell r="BV250">
            <v>-248.30764439999621</v>
          </cell>
          <cell r="BW250">
            <v>-411.38409599999795</v>
          </cell>
          <cell r="BX250">
            <v>-547.258671399999</v>
          </cell>
          <cell r="BY250">
            <v>-70.47813799999858</v>
          </cell>
          <cell r="BZ250">
            <v>12.330555000000459</v>
          </cell>
          <cell r="CA250">
            <v>-162.81127940000079</v>
          </cell>
          <cell r="CB250">
            <v>428.49741800000629</v>
          </cell>
          <cell r="CC250">
            <v>-52.305293400000664</v>
          </cell>
          <cell r="CD250">
            <v>-109.57679069999722</v>
          </cell>
          <cell r="CE250">
            <v>-4824.6177894399734</v>
          </cell>
          <cell r="CF250">
            <v>-327.40018159999454</v>
          </cell>
          <cell r="CG250">
            <v>-866.15900799999508</v>
          </cell>
          <cell r="CH250">
            <v>-467.88227909999841</v>
          </cell>
          <cell r="CI250">
            <v>-333.96758499999851</v>
          </cell>
          <cell r="CJ250">
            <v>-435.45530943999984</v>
          </cell>
          <cell r="CK250">
            <v>-277.0693700999982</v>
          </cell>
          <cell r="CL250">
            <v>-42.633428200002527</v>
          </cell>
          <cell r="CM250">
            <v>-184.64993999999933</v>
          </cell>
          <cell r="CN250">
            <v>-347.90273060000254</v>
          </cell>
          <cell r="CO250">
            <v>-429.49271169999702</v>
          </cell>
          <cell r="CP250">
            <v>-720.34206670000276</v>
          </cell>
          <cell r="CQ250">
            <v>-391.66317899999558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34.585785000004762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-114.50852970000415</v>
          </cell>
          <cell r="G252">
            <v>-197.1549393000023</v>
          </cell>
          <cell r="H252">
            <v>-252.83788900000218</v>
          </cell>
          <cell r="I252">
            <v>-287.88279300000067</v>
          </cell>
          <cell r="J252">
            <v>-515.88081690000035</v>
          </cell>
          <cell r="K252">
            <v>-422.28425819999757</v>
          </cell>
          <cell r="L252">
            <v>-144.4225600000027</v>
          </cell>
          <cell r="M252">
            <v>-72.240088999998989</v>
          </cell>
          <cell r="N252">
            <v>-208.85129180000149</v>
          </cell>
          <cell r="O252">
            <v>-290.65178970000125</v>
          </cell>
          <cell r="P252">
            <v>-199.53758099999686</v>
          </cell>
          <cell r="Q252">
            <v>-92.602639999997336</v>
          </cell>
          <cell r="R252">
            <v>-2828.7529849349958</v>
          </cell>
          <cell r="S252">
            <v>-106.50737629999639</v>
          </cell>
          <cell r="T252">
            <v>-448.68609850000212</v>
          </cell>
          <cell r="U252">
            <v>-356.32612499999959</v>
          </cell>
          <cell r="V252">
            <v>-367.93233399999735</v>
          </cell>
          <cell r="W252">
            <v>-443.32002329999887</v>
          </cell>
          <cell r="X252">
            <v>-134.3297620350022</v>
          </cell>
          <cell r="Y252">
            <v>-4.8916196999998647</v>
          </cell>
          <cell r="Z252">
            <v>-66.565965000001597</v>
          </cell>
          <cell r="AA252">
            <v>-256.56494600000224</v>
          </cell>
          <cell r="AB252">
            <v>-147.36948999999731</v>
          </cell>
          <cell r="AC252">
            <v>-364.59477569999581</v>
          </cell>
          <cell r="AD252">
            <v>-131.66446939999878</v>
          </cell>
          <cell r="AE252">
            <v>-1250.9861282999918</v>
          </cell>
          <cell r="AF252">
            <v>0</v>
          </cell>
          <cell r="AG252">
            <v>-101.4334899999958</v>
          </cell>
          <cell r="AH252">
            <v>-272.50387239999691</v>
          </cell>
          <cell r="AI252">
            <v>-81.001830599998357</v>
          </cell>
          <cell r="AJ252">
            <v>-130.06797999999981</v>
          </cell>
          <cell r="AK252">
            <v>-266.91256330000033</v>
          </cell>
          <cell r="AL252">
            <v>-113.77874000000156</v>
          </cell>
          <cell r="AM252">
            <v>0</v>
          </cell>
          <cell r="AN252">
            <v>-113.3292220000003</v>
          </cell>
          <cell r="AO252">
            <v>-171.95842999999877</v>
          </cell>
          <cell r="AP252">
            <v>0</v>
          </cell>
          <cell r="AQ252">
            <v>0</v>
          </cell>
          <cell r="AR252">
            <v>-1694.976475079995</v>
          </cell>
          <cell r="AS252">
            <v>0</v>
          </cell>
          <cell r="AT252">
            <v>-44.952404999996361</v>
          </cell>
          <cell r="AU252">
            <v>-60.972301000001607</v>
          </cell>
          <cell r="AV252">
            <v>-619.83951810000144</v>
          </cell>
          <cell r="AW252">
            <v>-431.10976497999945</v>
          </cell>
          <cell r="AX252">
            <v>-334.85122560000309</v>
          </cell>
          <cell r="AY252">
            <v>0</v>
          </cell>
          <cell r="AZ252">
            <v>0</v>
          </cell>
          <cell r="BA252">
            <v>-54.890035399999761</v>
          </cell>
          <cell r="BB252">
            <v>-148.36122499999328</v>
          </cell>
          <cell r="BC252">
            <v>0</v>
          </cell>
          <cell r="BD252">
            <v>0</v>
          </cell>
          <cell r="BE252">
            <v>-974.15794349998396</v>
          </cell>
          <cell r="BF252">
            <v>0</v>
          </cell>
          <cell r="BG252">
            <v>0</v>
          </cell>
          <cell r="BH252">
            <v>-236.78204600000026</v>
          </cell>
          <cell r="BI252">
            <v>-185.16401199999382</v>
          </cell>
          <cell r="BJ252">
            <v>-190.21881869999925</v>
          </cell>
          <cell r="BK252">
            <v>-206.28607629999897</v>
          </cell>
          <cell r="BL252">
            <v>0</v>
          </cell>
          <cell r="BM252">
            <v>15.829084000000876</v>
          </cell>
          <cell r="BN252">
            <v>0</v>
          </cell>
          <cell r="BO252">
            <v>-76.327990499994485</v>
          </cell>
          <cell r="BP252">
            <v>0</v>
          </cell>
          <cell r="BQ252">
            <v>-95.208083999998053</v>
          </cell>
          <cell r="BR252">
            <v>-1833.6086891999948</v>
          </cell>
          <cell r="BS252">
            <v>-111</v>
          </cell>
          <cell r="BT252">
            <v>172.98433300000033</v>
          </cell>
          <cell r="BU252">
            <v>-575.47513199999958</v>
          </cell>
          <cell r="BV252">
            <v>-574.24690349999946</v>
          </cell>
          <cell r="BW252">
            <v>-533.14924900000187</v>
          </cell>
          <cell r="BX252">
            <v>-92.28353369999968</v>
          </cell>
          <cell r="BY252">
            <v>-66.492901999998139</v>
          </cell>
          <cell r="BZ252">
            <v>-120.15178800000285</v>
          </cell>
          <cell r="CA252">
            <v>46.44454400000177</v>
          </cell>
          <cell r="CB252">
            <v>-35.14358099999663</v>
          </cell>
          <cell r="CC252">
            <v>165.90552300000127</v>
          </cell>
          <cell r="CD252">
            <v>-111</v>
          </cell>
          <cell r="CE252">
            <v>-1958.8140918300123</v>
          </cell>
          <cell r="CF252">
            <v>0</v>
          </cell>
          <cell r="CG252">
            <v>111.97139000000607</v>
          </cell>
          <cell r="CH252">
            <v>-126.74691820000589</v>
          </cell>
          <cell r="CI252">
            <v>-84.430729930001689</v>
          </cell>
          <cell r="CJ252">
            <v>-609.86129860000074</v>
          </cell>
          <cell r="CK252">
            <v>-327.51473450000049</v>
          </cell>
          <cell r="CL252">
            <v>-127.22736700000314</v>
          </cell>
          <cell r="CM252">
            <v>-248.49587000000247</v>
          </cell>
          <cell r="CN252">
            <v>-63.27230100000088</v>
          </cell>
          <cell r="CO252">
            <v>-483.2362626000031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-84.023263999999472</v>
          </cell>
          <cell r="G253">
            <v>-184.59630139999899</v>
          </cell>
          <cell r="H253">
            <v>-69.555574059999344</v>
          </cell>
          <cell r="I253">
            <v>-50.571872020000228</v>
          </cell>
          <cell r="J253">
            <v>-102.82747500000005</v>
          </cell>
          <cell r="K253">
            <v>-130.02800149999985</v>
          </cell>
          <cell r="L253">
            <v>-39.176682939999409</v>
          </cell>
          <cell r="M253">
            <v>-6.3333106000000043</v>
          </cell>
          <cell r="N253">
            <v>-44.509096400000089</v>
          </cell>
          <cell r="O253">
            <v>-42.930513100000098</v>
          </cell>
          <cell r="P253">
            <v>-109.69276700000046</v>
          </cell>
          <cell r="Q253">
            <v>-71.608800500001962</v>
          </cell>
          <cell r="R253">
            <v>-814.58020310001302</v>
          </cell>
          <cell r="S253">
            <v>-31.543689999998605</v>
          </cell>
          <cell r="T253">
            <v>-124.6314572400006</v>
          </cell>
          <cell r="U253">
            <v>-32.311757299999954</v>
          </cell>
          <cell r="V253">
            <v>-45.858815999999933</v>
          </cell>
          <cell r="W253">
            <v>-182.86786720000055</v>
          </cell>
          <cell r="X253">
            <v>-88.262624900000446</v>
          </cell>
          <cell r="Y253">
            <v>-3.2555300000003626</v>
          </cell>
          <cell r="Z253">
            <v>-14.767364000000271</v>
          </cell>
          <cell r="AA253">
            <v>-119.89632359999996</v>
          </cell>
          <cell r="AB253">
            <v>-15.610635459999685</v>
          </cell>
          <cell r="AC253">
            <v>-90.370061699999496</v>
          </cell>
          <cell r="AD253">
            <v>-65.204075700003159</v>
          </cell>
          <cell r="AE253">
            <v>-522.55250699999579</v>
          </cell>
          <cell r="AF253">
            <v>0</v>
          </cell>
          <cell r="AG253">
            <v>-6.9341506999990088</v>
          </cell>
          <cell r="AH253">
            <v>-96.469977000000654</v>
          </cell>
          <cell r="AI253">
            <v>-178.62680399999954</v>
          </cell>
          <cell r="AJ253">
            <v>-79.608509699999559</v>
          </cell>
          <cell r="AK253">
            <v>-54.66089699999975</v>
          </cell>
          <cell r="AL253">
            <v>0</v>
          </cell>
          <cell r="AM253">
            <v>-27.455676999999923</v>
          </cell>
          <cell r="AN253">
            <v>-77.887291600000026</v>
          </cell>
          <cell r="AO253">
            <v>-41.400000000001455</v>
          </cell>
          <cell r="AP253">
            <v>40.490800000003219</v>
          </cell>
          <cell r="AQ253">
            <v>0</v>
          </cell>
          <cell r="AR253">
            <v>-388.25433560000238</v>
          </cell>
          <cell r="AS253">
            <v>0</v>
          </cell>
          <cell r="AT253">
            <v>-25.039351999999781</v>
          </cell>
          <cell r="AU253">
            <v>-117.86665800000083</v>
          </cell>
          <cell r="AV253">
            <v>-77.274100200000248</v>
          </cell>
          <cell r="AW253">
            <v>-45.043543200001295</v>
          </cell>
          <cell r="AX253">
            <v>-34.367806899999778</v>
          </cell>
          <cell r="AY253">
            <v>0</v>
          </cell>
          <cell r="AZ253">
            <v>0</v>
          </cell>
          <cell r="BA253">
            <v>-46.599726000000373</v>
          </cell>
          <cell r="BB253">
            <v>-42.063149300000077</v>
          </cell>
          <cell r="BC253">
            <v>0</v>
          </cell>
          <cell r="BD253">
            <v>0</v>
          </cell>
          <cell r="BE253">
            <v>-249.75757825999699</v>
          </cell>
          <cell r="BF253">
            <v>0</v>
          </cell>
          <cell r="BG253">
            <v>0</v>
          </cell>
          <cell r="BH253">
            <v>-0.91717756000070949</v>
          </cell>
          <cell r="BI253">
            <v>-85.419516899999508</v>
          </cell>
          <cell r="BJ253">
            <v>-178.77255609999884</v>
          </cell>
          <cell r="BK253">
            <v>10.861816299999191</v>
          </cell>
          <cell r="BL253">
            <v>0</v>
          </cell>
          <cell r="BM253">
            <v>-15.068464999999378</v>
          </cell>
          <cell r="BN253">
            <v>0</v>
          </cell>
          <cell r="BO253">
            <v>-21.841678999999203</v>
          </cell>
          <cell r="BP253">
            <v>0</v>
          </cell>
          <cell r="BQ253">
            <v>41.400000000001455</v>
          </cell>
          <cell r="BR253">
            <v>-1196.133280799997</v>
          </cell>
          <cell r="BS253">
            <v>60.741386000001512</v>
          </cell>
          <cell r="BT253">
            <v>-198.7471029999997</v>
          </cell>
          <cell r="BU253">
            <v>-129.19392199999857</v>
          </cell>
          <cell r="BV253">
            <v>-145.92719419999958</v>
          </cell>
          <cell r="BW253">
            <v>-84.71788910000032</v>
          </cell>
          <cell r="BX253">
            <v>-233.08868260000054</v>
          </cell>
          <cell r="BY253">
            <v>-40.386010000000169</v>
          </cell>
          <cell r="BZ253">
            <v>-34.7102404999996</v>
          </cell>
          <cell r="CA253">
            <v>-228.4294289999998</v>
          </cell>
          <cell r="CB253">
            <v>-122.94713959999899</v>
          </cell>
          <cell r="CC253">
            <v>-82.234640800001216</v>
          </cell>
          <cell r="CD253">
            <v>43.507583999999042</v>
          </cell>
          <cell r="CE253">
            <v>-681.96506950000548</v>
          </cell>
          <cell r="CF253">
            <v>41.399999999997817</v>
          </cell>
          <cell r="CG253">
            <v>-25.711054800001875</v>
          </cell>
          <cell r="CH253">
            <v>-172.08227740000075</v>
          </cell>
          <cell r="CI253">
            <v>-108.56494380000004</v>
          </cell>
          <cell r="CJ253">
            <v>-150.25323650000064</v>
          </cell>
          <cell r="CK253">
            <v>-56.874728400000095</v>
          </cell>
          <cell r="CL253">
            <v>9.8089021000005232</v>
          </cell>
          <cell r="CM253">
            <v>-54.883614999999736</v>
          </cell>
          <cell r="CN253">
            <v>-134.5455378000006</v>
          </cell>
          <cell r="CO253">
            <v>-12.57976570000028</v>
          </cell>
          <cell r="CP253">
            <v>-17.678812199999811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-243.61329900000237</v>
          </cell>
          <cell r="G254">
            <v>-116.23127819999991</v>
          </cell>
          <cell r="H254">
            <v>-86.956848800002263</v>
          </cell>
          <cell r="I254">
            <v>-34.717993999998725</v>
          </cell>
          <cell r="J254">
            <v>-140.67949150000004</v>
          </cell>
          <cell r="K254">
            <v>-182.16431037999791</v>
          </cell>
          <cell r="L254">
            <v>-184.52705505999734</v>
          </cell>
          <cell r="M254">
            <v>-24.329657199999929</v>
          </cell>
          <cell r="N254">
            <v>-143.87934760000098</v>
          </cell>
          <cell r="O254">
            <v>-114.11173709999821</v>
          </cell>
          <cell r="P254">
            <v>-127.67644129999962</v>
          </cell>
          <cell r="Q254">
            <v>-82.149443999999221</v>
          </cell>
          <cell r="R254">
            <v>-1316.7373546200106</v>
          </cell>
          <cell r="S254">
            <v>-81.21877959999938</v>
          </cell>
          <cell r="T254">
            <v>-286.47226760000012</v>
          </cell>
          <cell r="U254">
            <v>-77.362427119998756</v>
          </cell>
          <cell r="V254">
            <v>38.514729700002135</v>
          </cell>
          <cell r="W254">
            <v>-262.36339060000046</v>
          </cell>
          <cell r="X254">
            <v>-192.26341880000018</v>
          </cell>
          <cell r="Y254">
            <v>-28.361589460000687</v>
          </cell>
          <cell r="Z254">
            <v>-10.218808600000102</v>
          </cell>
          <cell r="AA254">
            <v>-146.61266464000073</v>
          </cell>
          <cell r="AB254">
            <v>-10.913453299997855</v>
          </cell>
          <cell r="AC254">
            <v>-147.86348460000045</v>
          </cell>
          <cell r="AD254">
            <v>-111.60179999999946</v>
          </cell>
          <cell r="AE254">
            <v>-1129.2731591100037</v>
          </cell>
          <cell r="AF254">
            <v>0</v>
          </cell>
          <cell r="AG254">
            <v>-90.656935600000907</v>
          </cell>
          <cell r="AH254">
            <v>-202.24440699999968</v>
          </cell>
          <cell r="AI254">
            <v>-259.5894330799988</v>
          </cell>
          <cell r="AJ254">
            <v>-279.86251603000301</v>
          </cell>
          <cell r="AK254">
            <v>-189.81353160000117</v>
          </cell>
          <cell r="AL254">
            <v>0</v>
          </cell>
          <cell r="AM254">
            <v>4.9703069999995932</v>
          </cell>
          <cell r="AN254">
            <v>-22.95333249999976</v>
          </cell>
          <cell r="AO254">
            <v>-122.55763029999798</v>
          </cell>
          <cell r="AP254">
            <v>33.434319999998024</v>
          </cell>
          <cell r="AQ254">
            <v>0</v>
          </cell>
          <cell r="AR254">
            <v>-1080.6932874799932</v>
          </cell>
          <cell r="AS254">
            <v>0</v>
          </cell>
          <cell r="AT254">
            <v>-72.966552999999294</v>
          </cell>
          <cell r="AU254">
            <v>-150.63782660000015</v>
          </cell>
          <cell r="AV254">
            <v>-221.4400989300002</v>
          </cell>
          <cell r="AW254">
            <v>-200.48200592999819</v>
          </cell>
          <cell r="AX254">
            <v>-56.746749199999158</v>
          </cell>
          <cell r="AY254">
            <v>-46.62939600000027</v>
          </cell>
          <cell r="AZ254">
            <v>0</v>
          </cell>
          <cell r="BA254">
            <v>-266.18351781999854</v>
          </cell>
          <cell r="BB254">
            <v>-59.903049999997165</v>
          </cell>
          <cell r="BC254">
            <v>-5.7040899999992689</v>
          </cell>
          <cell r="BD254">
            <v>0</v>
          </cell>
          <cell r="BE254">
            <v>-1168.4982498999962</v>
          </cell>
          <cell r="BF254">
            <v>0</v>
          </cell>
          <cell r="BG254">
            <v>-63.554162299998552</v>
          </cell>
          <cell r="BH254">
            <v>-363.09493869999687</v>
          </cell>
          <cell r="BI254">
            <v>-160.00758380000161</v>
          </cell>
          <cell r="BJ254">
            <v>-420.20777880000082</v>
          </cell>
          <cell r="BK254">
            <v>5.3305124000005435</v>
          </cell>
          <cell r="BL254">
            <v>0</v>
          </cell>
          <cell r="BM254">
            <v>-25.129448200002116</v>
          </cell>
          <cell r="BN254">
            <v>-75.705615399999715</v>
          </cell>
          <cell r="BO254">
            <v>-22.504488399997626</v>
          </cell>
          <cell r="BP254">
            <v>0</v>
          </cell>
          <cell r="BQ254">
            <v>-43.624746699997104</v>
          </cell>
          <cell r="BR254">
            <v>-1211.3850618400011</v>
          </cell>
          <cell r="BS254">
            <v>170.81355799999574</v>
          </cell>
          <cell r="BT254">
            <v>-20.066465599997628</v>
          </cell>
          <cell r="BU254">
            <v>-248.17513660000168</v>
          </cell>
          <cell r="BV254">
            <v>-491.70304359999818</v>
          </cell>
          <cell r="BW254">
            <v>-358.02489775999902</v>
          </cell>
          <cell r="BX254">
            <v>46.985422260000632</v>
          </cell>
          <cell r="BY254">
            <v>-49.434044200001154</v>
          </cell>
          <cell r="BZ254">
            <v>-57.07123330000195</v>
          </cell>
          <cell r="CA254">
            <v>-121.8078100000007</v>
          </cell>
          <cell r="CB254">
            <v>-118.10179569999855</v>
          </cell>
          <cell r="CC254">
            <v>-102.68819514000006</v>
          </cell>
          <cell r="CD254">
            <v>137.88857980000057</v>
          </cell>
          <cell r="CE254">
            <v>-1201.0146942699994</v>
          </cell>
          <cell r="CF254">
            <v>0</v>
          </cell>
          <cell r="CG254">
            <v>24.844664300000204</v>
          </cell>
          <cell r="CH254">
            <v>-270.35870859999841</v>
          </cell>
          <cell r="CI254">
            <v>-243.62068670000099</v>
          </cell>
          <cell r="CJ254">
            <v>-461.10641966999901</v>
          </cell>
          <cell r="CK254">
            <v>96.292481920000228</v>
          </cell>
          <cell r="CL254">
            <v>-109.90127800000209</v>
          </cell>
          <cell r="CM254">
            <v>162.2587456000017</v>
          </cell>
          <cell r="CN254">
            <v>-257.28970939999954</v>
          </cell>
          <cell r="CO254">
            <v>-144.76729419999992</v>
          </cell>
          <cell r="CP254">
            <v>2.6335104799995861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-37.524471000001085</v>
          </cell>
          <cell r="G255">
            <v>-86.435329600000159</v>
          </cell>
          <cell r="H255">
            <v>-32.214123969999491</v>
          </cell>
          <cell r="I255">
            <v>-57.294825299999957</v>
          </cell>
          <cell r="J255">
            <v>-50.031298219999826</v>
          </cell>
          <cell r="K255">
            <v>-76.313061370000469</v>
          </cell>
          <cell r="L255">
            <v>-36.493248399999629</v>
          </cell>
          <cell r="M255">
            <v>0</v>
          </cell>
          <cell r="N255">
            <v>-14.189284610000641</v>
          </cell>
          <cell r="O255">
            <v>-40.747673499999564</v>
          </cell>
          <cell r="P255">
            <v>-35.099517350000042</v>
          </cell>
          <cell r="Q255">
            <v>-33.165060200000426</v>
          </cell>
          <cell r="R255">
            <v>-433.34271690399646</v>
          </cell>
          <cell r="S255">
            <v>-9.3924700000006851</v>
          </cell>
          <cell r="T255">
            <v>-48.040887279999652</v>
          </cell>
          <cell r="U255">
            <v>-5.20520529399937</v>
          </cell>
          <cell r="V255">
            <v>2.4730850300002203</v>
          </cell>
          <cell r="W255">
            <v>-111.5513533999997</v>
          </cell>
          <cell r="X255">
            <v>-47.124814900000274</v>
          </cell>
          <cell r="Y255">
            <v>-20.466816499999368</v>
          </cell>
          <cell r="Z255">
            <v>-2.3266801999993731</v>
          </cell>
          <cell r="AA255">
            <v>-79.051433259999612</v>
          </cell>
          <cell r="AB255">
            <v>-8.855474200000117</v>
          </cell>
          <cell r="AC255">
            <v>-82.763350400000036</v>
          </cell>
          <cell r="AD255">
            <v>-21.037316500000088</v>
          </cell>
          <cell r="AE255">
            <v>-478.20608425599676</v>
          </cell>
          <cell r="AF255">
            <v>0</v>
          </cell>
          <cell r="AG255">
            <v>-66.493755399998918</v>
          </cell>
          <cell r="AH255">
            <v>-82.10119699999882</v>
          </cell>
          <cell r="AI255">
            <v>-144.41232573999969</v>
          </cell>
          <cell r="AJ255">
            <v>-64.112965355999449</v>
          </cell>
          <cell r="AK255">
            <v>-64.919381560000375</v>
          </cell>
          <cell r="AL255">
            <v>0</v>
          </cell>
          <cell r="AM255">
            <v>-14.627493000000413</v>
          </cell>
          <cell r="AN255">
            <v>-14.624153200000137</v>
          </cell>
          <cell r="AO255">
            <v>-37.893404899999723</v>
          </cell>
          <cell r="AP255">
            <v>10.978591900000083</v>
          </cell>
          <cell r="AQ255">
            <v>0</v>
          </cell>
          <cell r="AR255">
            <v>-287.70105677999891</v>
          </cell>
          <cell r="AS255">
            <v>0</v>
          </cell>
          <cell r="AT255">
            <v>-10.341738480000231</v>
          </cell>
          <cell r="AU255">
            <v>-59.028073499999891</v>
          </cell>
          <cell r="AV255">
            <v>-112.60201209999991</v>
          </cell>
          <cell r="AW255">
            <v>-34.843537200000355</v>
          </cell>
          <cell r="AX255">
            <v>-16.415339499999618</v>
          </cell>
          <cell r="AY255">
            <v>0</v>
          </cell>
          <cell r="AZ255">
            <v>0</v>
          </cell>
          <cell r="BA255">
            <v>-54.470356000000265</v>
          </cell>
          <cell r="BB255">
            <v>0</v>
          </cell>
          <cell r="BC255">
            <v>0</v>
          </cell>
          <cell r="BD255">
            <v>0</v>
          </cell>
          <cell r="BE255">
            <v>-351.16887427000256</v>
          </cell>
          <cell r="BF255">
            <v>0</v>
          </cell>
          <cell r="BG255">
            <v>-25.81406159999824</v>
          </cell>
          <cell r="BH255">
            <v>-33.829206770001065</v>
          </cell>
          <cell r="BI255">
            <v>-69.052525500000229</v>
          </cell>
          <cell r="BJ255">
            <v>-146.37049160000015</v>
          </cell>
          <cell r="BK255">
            <v>-26.835461800000985</v>
          </cell>
          <cell r="BL255">
            <v>0</v>
          </cell>
          <cell r="BM255">
            <v>-3.4566196999992371</v>
          </cell>
          <cell r="BN255">
            <v>-13.498924999999872</v>
          </cell>
          <cell r="BO255">
            <v>-32.311582300000282</v>
          </cell>
          <cell r="BP255">
            <v>0</v>
          </cell>
          <cell r="BQ255">
            <v>0</v>
          </cell>
          <cell r="BR255">
            <v>-913.09767619499871</v>
          </cell>
          <cell r="BS255">
            <v>-61.321985340000992</v>
          </cell>
          <cell r="BT255">
            <v>-17.81041710000045</v>
          </cell>
          <cell r="BU255">
            <v>-191.86714729999949</v>
          </cell>
          <cell r="BV255">
            <v>-22.178024190000542</v>
          </cell>
          <cell r="BW255">
            <v>-76.889426340000227</v>
          </cell>
          <cell r="BX255">
            <v>-138.30757504000053</v>
          </cell>
          <cell r="BY255">
            <v>-124.16698380000048</v>
          </cell>
          <cell r="BZ255">
            <v>-68.825666300000421</v>
          </cell>
          <cell r="CA255">
            <v>-101.44262044999937</v>
          </cell>
          <cell r="CB255">
            <v>-117.92498098499914</v>
          </cell>
          <cell r="CC255">
            <v>-26.635451549998834</v>
          </cell>
          <cell r="CD255">
            <v>34.272602200000165</v>
          </cell>
          <cell r="CE255">
            <v>-719.15527165799722</v>
          </cell>
          <cell r="CF255">
            <v>0</v>
          </cell>
          <cell r="CG255">
            <v>32.558798360000537</v>
          </cell>
          <cell r="CH255">
            <v>-61.077667900000051</v>
          </cell>
          <cell r="CI255">
            <v>-132.08254100000022</v>
          </cell>
          <cell r="CJ255">
            <v>-226.63678068000013</v>
          </cell>
          <cell r="CK255">
            <v>-83.499340450000545</v>
          </cell>
          <cell r="CL255">
            <v>-33.827033818000018</v>
          </cell>
          <cell r="CM255">
            <v>-113.33588159999977</v>
          </cell>
          <cell r="CN255">
            <v>-109.71337200000039</v>
          </cell>
          <cell r="CO255">
            <v>17.888022729999875</v>
          </cell>
          <cell r="CP255">
            <v>-9.4294752999985576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-362.33702629999607</v>
          </cell>
          <cell r="G257">
            <v>-134.89829499999905</v>
          </cell>
          <cell r="H257">
            <v>-107.7075463000001</v>
          </cell>
          <cell r="I257">
            <v>-58.88212189999831</v>
          </cell>
          <cell r="J257">
            <v>-311.50752049999937</v>
          </cell>
          <cell r="K257">
            <v>-284.0927972999998</v>
          </cell>
          <cell r="L257">
            <v>-233.98598059999858</v>
          </cell>
          <cell r="M257">
            <v>-39.923161999999138</v>
          </cell>
          <cell r="N257">
            <v>-50.920827399997506</v>
          </cell>
          <cell r="O257">
            <v>-57.223327150000841</v>
          </cell>
          <cell r="P257">
            <v>-361.31335799999943</v>
          </cell>
          <cell r="Q257">
            <v>-167.39210699999967</v>
          </cell>
          <cell r="R257">
            <v>-2055.7591128399654</v>
          </cell>
          <cell r="S257">
            <v>-427.88449749999563</v>
          </cell>
          <cell r="T257">
            <v>-350.80731224000192</v>
          </cell>
          <cell r="U257">
            <v>-84.400492000000668</v>
          </cell>
          <cell r="V257">
            <v>-82.867432639999606</v>
          </cell>
          <cell r="W257">
            <v>-412.81475929999942</v>
          </cell>
          <cell r="X257">
            <v>-294.75032600000122</v>
          </cell>
          <cell r="Y257">
            <v>-45.07507035999879</v>
          </cell>
          <cell r="Z257">
            <v>-58.739030000000639</v>
          </cell>
          <cell r="AA257">
            <v>-91.890244800000801</v>
          </cell>
          <cell r="AB257">
            <v>-28.305254499999137</v>
          </cell>
          <cell r="AC257">
            <v>-110.54984049999985</v>
          </cell>
          <cell r="AD257">
            <v>-67.674852999996801</v>
          </cell>
          <cell r="AE257">
            <v>-820.60024515000259</v>
          </cell>
          <cell r="AF257">
            <v>0</v>
          </cell>
          <cell r="AG257">
            <v>-1.9617309999994177</v>
          </cell>
          <cell r="AH257">
            <v>-28.080479350002861</v>
          </cell>
          <cell r="AI257">
            <v>-138.24696100000074</v>
          </cell>
          <cell r="AJ257">
            <v>-156.91819279999982</v>
          </cell>
          <cell r="AK257">
            <v>-312.73855900000126</v>
          </cell>
          <cell r="AL257">
            <v>15.298958999999741</v>
          </cell>
          <cell r="AM257">
            <v>0</v>
          </cell>
          <cell r="AN257">
            <v>-113.28885999999693</v>
          </cell>
          <cell r="AO257">
            <v>-84.664421000001312</v>
          </cell>
          <cell r="AP257">
            <v>0</v>
          </cell>
          <cell r="AQ257">
            <v>0</v>
          </cell>
          <cell r="AR257">
            <v>-1666.0963892999935</v>
          </cell>
          <cell r="AS257">
            <v>0</v>
          </cell>
          <cell r="AT257">
            <v>-194.4115669999992</v>
          </cell>
          <cell r="AU257">
            <v>-164.42202499999985</v>
          </cell>
          <cell r="AV257">
            <v>-158.49460420000105</v>
          </cell>
          <cell r="AW257">
            <v>-479.44562829999995</v>
          </cell>
          <cell r="AX257">
            <v>-120.16854749999766</v>
          </cell>
          <cell r="AY257">
            <v>-40.677457999998296</v>
          </cell>
          <cell r="AZ257">
            <v>0</v>
          </cell>
          <cell r="BA257">
            <v>-221.51037329999963</v>
          </cell>
          <cell r="BB257">
            <v>-236.90825200000108</v>
          </cell>
          <cell r="BC257">
            <v>-50.057933999996749</v>
          </cell>
          <cell r="BD257">
            <v>0</v>
          </cell>
          <cell r="BE257">
            <v>-1113.8940514999958</v>
          </cell>
          <cell r="BF257">
            <v>0</v>
          </cell>
          <cell r="BG257">
            <v>-53.149078999995254</v>
          </cell>
          <cell r="BH257">
            <v>-212.76396180000302</v>
          </cell>
          <cell r="BI257">
            <v>-381.45449730000109</v>
          </cell>
          <cell r="BJ257">
            <v>-138.2959293999993</v>
          </cell>
          <cell r="BK257">
            <v>-156.42789899999843</v>
          </cell>
          <cell r="BL257">
            <v>0</v>
          </cell>
          <cell r="BM257">
            <v>-5.6367430000027525</v>
          </cell>
          <cell r="BN257">
            <v>-95.059392999999545</v>
          </cell>
          <cell r="BO257">
            <v>-131.14177899999777</v>
          </cell>
          <cell r="BP257">
            <v>0</v>
          </cell>
          <cell r="BQ257">
            <v>60.03523000000132</v>
          </cell>
          <cell r="BR257">
            <v>-2879.3815537000009</v>
          </cell>
          <cell r="BS257">
            <v>75.679519999997865</v>
          </cell>
          <cell r="BT257">
            <v>182.66877899999963</v>
          </cell>
          <cell r="BU257">
            <v>-315.30643750000309</v>
          </cell>
          <cell r="BV257">
            <v>-555.08390510000027</v>
          </cell>
          <cell r="BW257">
            <v>-891.33054599999741</v>
          </cell>
          <cell r="BX257">
            <v>-481.41627060000246</v>
          </cell>
          <cell r="BY257">
            <v>-143.33334850000028</v>
          </cell>
          <cell r="BZ257">
            <v>-152.72544700000071</v>
          </cell>
          <cell r="CA257">
            <v>-144.05303400000048</v>
          </cell>
          <cell r="CB257">
            <v>-127.57712900000115</v>
          </cell>
          <cell r="CC257">
            <v>-79.640604999993229</v>
          </cell>
          <cell r="CD257">
            <v>-247.26312999999936</v>
          </cell>
          <cell r="CE257">
            <v>-1892.9904648200027</v>
          </cell>
          <cell r="CF257">
            <v>0</v>
          </cell>
          <cell r="CG257">
            <v>-94.887814999994589</v>
          </cell>
          <cell r="CH257">
            <v>-281.72069069999998</v>
          </cell>
          <cell r="CI257">
            <v>-457.38902220000091</v>
          </cell>
          <cell r="CJ257">
            <v>-357.02889870000217</v>
          </cell>
          <cell r="CK257">
            <v>21.225216999999247</v>
          </cell>
          <cell r="CL257">
            <v>-110.0322840000008</v>
          </cell>
          <cell r="CM257">
            <v>-135.17367279999962</v>
          </cell>
          <cell r="CN257">
            <v>-231.1352334200019</v>
          </cell>
          <cell r="CO257">
            <v>-122.65727500000139</v>
          </cell>
          <cell r="CP257">
            <v>-124.19079000000056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-1.0622927743372049E-3</v>
          </cell>
          <cell r="I258">
            <v>-4.1199980013097159E-5</v>
          </cell>
          <cell r="J258">
            <v>-1.0320114903277638E-4</v>
          </cell>
          <cell r="K258">
            <v>4.0199770012759595E-5</v>
          </cell>
          <cell r="L258">
            <v>4.7068416814941005E-4</v>
          </cell>
          <cell r="M258">
            <v>-4.0603013812890582E-4</v>
          </cell>
          <cell r="N258">
            <v>1.4948882504745801E-4</v>
          </cell>
          <cell r="O258">
            <v>-1.1660030633699843E-4</v>
          </cell>
          <cell r="P258">
            <v>0</v>
          </cell>
          <cell r="Q258">
            <v>0</v>
          </cell>
          <cell r="R258">
            <v>-1.9320980249132036E-3</v>
          </cell>
          <cell r="S258">
            <v>0</v>
          </cell>
          <cell r="T258">
            <v>0</v>
          </cell>
          <cell r="U258">
            <v>-6.1800070019607176E-5</v>
          </cell>
          <cell r="V258">
            <v>-1.0011556173177838E-3</v>
          </cell>
          <cell r="W258">
            <v>1.8520017605878208E-4</v>
          </cell>
          <cell r="X258">
            <v>-4.0377448012815509E-4</v>
          </cell>
          <cell r="Y258">
            <v>-1.9073812236056892E-4</v>
          </cell>
          <cell r="Z258">
            <v>-1.7380235405516434E-4</v>
          </cell>
          <cell r="AA258">
            <v>-3.8902757712346199E-4</v>
          </cell>
          <cell r="AB258">
            <v>1.0300002003269318E-4</v>
          </cell>
          <cell r="AC258">
            <v>0</v>
          </cell>
          <cell r="AD258">
            <v>0</v>
          </cell>
          <cell r="AE258">
            <v>-7.0259832322300264E-4</v>
          </cell>
          <cell r="AF258">
            <v>0</v>
          </cell>
          <cell r="AG258">
            <v>0</v>
          </cell>
          <cell r="AH258">
            <v>-1.2313791003909069E-4</v>
          </cell>
          <cell r="AI258">
            <v>-2.4000705307615153E-4</v>
          </cell>
          <cell r="AJ258">
            <v>6.977131802216735E-5</v>
          </cell>
          <cell r="AK258">
            <v>-7.4893328023767358E-5</v>
          </cell>
          <cell r="AL258">
            <v>-7.978369002532848E-5</v>
          </cell>
          <cell r="AM258">
            <v>-1.0617350003370475E-4</v>
          </cell>
          <cell r="AN258">
            <v>-3.9738200012526606E-6</v>
          </cell>
          <cell r="AO258">
            <v>-1.444003400458639E-4</v>
          </cell>
          <cell r="AP258">
            <v>0</v>
          </cell>
          <cell r="AQ258">
            <v>0</v>
          </cell>
          <cell r="AR258">
            <v>-7.7161597374481028E-4</v>
          </cell>
          <cell r="AS258">
            <v>0</v>
          </cell>
          <cell r="AT258">
            <v>0</v>
          </cell>
          <cell r="AU258">
            <v>1.9399820006156532E-5</v>
          </cell>
          <cell r="AV258">
            <v>-3.1102059009869079E-4</v>
          </cell>
          <cell r="AW258">
            <v>-2.6978736208562587E-4</v>
          </cell>
          <cell r="AX258">
            <v>-6.3148898020046196E-5</v>
          </cell>
          <cell r="AY258">
            <v>2.6172137008308866E-4</v>
          </cell>
          <cell r="AZ258">
            <v>-1.6739042305313062E-4</v>
          </cell>
          <cell r="BA258">
            <v>-1.3839004054390716E-4</v>
          </cell>
          <cell r="BB258">
            <v>-1.0299985003267185E-4</v>
          </cell>
          <cell r="BC258">
            <v>0</v>
          </cell>
          <cell r="BD258">
            <v>0</v>
          </cell>
          <cell r="BE258">
            <v>-1.2667904692020837E-3</v>
          </cell>
          <cell r="BF258">
            <v>0</v>
          </cell>
          <cell r="BG258">
            <v>-1.4643242004646262E-4</v>
          </cell>
          <cell r="BH258">
            <v>-6.4071370020318819E-5</v>
          </cell>
          <cell r="BI258">
            <v>3.9083448612392546E-5</v>
          </cell>
          <cell r="BJ258">
            <v>-1.6357583935194819E-4</v>
          </cell>
          <cell r="BK258">
            <v>4.5182324514309036E-5</v>
          </cell>
          <cell r="BL258">
            <v>-4.3892000013895371E-5</v>
          </cell>
          <cell r="BM258">
            <v>-3.4590982770976719E-4</v>
          </cell>
          <cell r="BN258">
            <v>3.4478021310929696E-5</v>
          </cell>
          <cell r="BO258">
            <v>-7.1540854652706737E-4</v>
          </cell>
          <cell r="BP258">
            <v>9.3755740029774493E-5</v>
          </cell>
          <cell r="BQ258">
            <v>0</v>
          </cell>
          <cell r="BR258">
            <v>-1.2518717470977325E-4</v>
          </cell>
          <cell r="BS258">
            <v>0</v>
          </cell>
          <cell r="BT258">
            <v>-3.1400180009949225E-5</v>
          </cell>
          <cell r="BU258">
            <v>-4.6252238291680237E-4</v>
          </cell>
          <cell r="BV258">
            <v>4.1151468853062312E-4</v>
          </cell>
          <cell r="BW258">
            <v>4.9296189315647942E-4</v>
          </cell>
          <cell r="BX258">
            <v>2.8708328809134986E-5</v>
          </cell>
          <cell r="BY258">
            <v>-1.197165140380263E-4</v>
          </cell>
          <cell r="BZ258">
            <v>8.1551700023552165E-7</v>
          </cell>
          <cell r="CA258">
            <v>-6.387699203027758E-4</v>
          </cell>
          <cell r="CB258">
            <v>2.2362180507098234E-4</v>
          </cell>
          <cell r="CC258">
            <v>-3.0400410009651536E-5</v>
          </cell>
          <cell r="CD258">
            <v>0</v>
          </cell>
          <cell r="CE258">
            <v>2.2958597687317006E-4</v>
          </cell>
          <cell r="CF258">
            <v>0</v>
          </cell>
          <cell r="CG258">
            <v>-3.1400160009978795E-5</v>
          </cell>
          <cell r="CH258">
            <v>7.23633299229684E-4</v>
          </cell>
          <cell r="CI258">
            <v>9.8089348631133499E-5</v>
          </cell>
          <cell r="CJ258">
            <v>2.1024151006687752E-5</v>
          </cell>
          <cell r="CK258">
            <v>1.3249124804204371E-4</v>
          </cell>
          <cell r="CL258">
            <v>-8.5383771627098315E-4</v>
          </cell>
          <cell r="CM258">
            <v>1.1825153133754318E-4</v>
          </cell>
          <cell r="CN258">
            <v>-4.0086739112737968E-5</v>
          </cell>
          <cell r="CO258">
            <v>6.7021814021309134E-5</v>
          </cell>
          <cell r="CP258">
            <v>-5.6008000017704774E-6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-126.1609167000006</v>
          </cell>
          <cell r="G261">
            <v>-43.568164000000252</v>
          </cell>
          <cell r="H261">
            <v>-19.487897900000462</v>
          </cell>
          <cell r="I261">
            <v>-4.5469709999997576</v>
          </cell>
          <cell r="J261">
            <v>-154.03877754999939</v>
          </cell>
          <cell r="K261">
            <v>-84.234834939999928</v>
          </cell>
          <cell r="L261">
            <v>-41.915797399999974</v>
          </cell>
          <cell r="M261">
            <v>-28.5</v>
          </cell>
          <cell r="N261">
            <v>-53.029692999999497</v>
          </cell>
          <cell r="O261">
            <v>-11.246976100000211</v>
          </cell>
          <cell r="P261">
            <v>-110.01288829999976</v>
          </cell>
          <cell r="Q261">
            <v>-112.94576880000022</v>
          </cell>
          <cell r="R261">
            <v>-388.2134552000025</v>
          </cell>
          <cell r="S261">
            <v>-62.279413000000204</v>
          </cell>
          <cell r="T261">
            <v>-1.6874647000004188</v>
          </cell>
          <cell r="U261">
            <v>-14.098741400000108</v>
          </cell>
          <cell r="V261">
            <v>-22.843100000000049</v>
          </cell>
          <cell r="W261">
            <v>-33.813030000000253</v>
          </cell>
          <cell r="X261">
            <v>-64.823472899999615</v>
          </cell>
          <cell r="Y261">
            <v>-34.250382999999601</v>
          </cell>
          <cell r="Z261">
            <v>-59.349863200000073</v>
          </cell>
          <cell r="AA261">
            <v>-28.520905000000312</v>
          </cell>
          <cell r="AB261">
            <v>-10.147817000000032</v>
          </cell>
          <cell r="AC261">
            <v>-30.499359999999797</v>
          </cell>
          <cell r="AD261">
            <v>-25.899905000000217</v>
          </cell>
          <cell r="AE261">
            <v>-711.63905871999668</v>
          </cell>
          <cell r="AF261">
            <v>-84.740744200000336</v>
          </cell>
          <cell r="AG261">
            <v>-44.83869919999961</v>
          </cell>
          <cell r="AH261">
            <v>-115.3931390000007</v>
          </cell>
          <cell r="AI261">
            <v>-32.705270000000382</v>
          </cell>
          <cell r="AJ261">
            <v>-203.77704780000022</v>
          </cell>
          <cell r="AK261">
            <v>-80.068745880000279</v>
          </cell>
          <cell r="AL261">
            <v>-2.4851070000004256</v>
          </cell>
          <cell r="AM261">
            <v>-28.5</v>
          </cell>
          <cell r="AN261">
            <v>-46.481824500000585</v>
          </cell>
          <cell r="AO261">
            <v>-20.913006540000424</v>
          </cell>
          <cell r="AP261">
            <v>-9.0900954999997339</v>
          </cell>
          <cell r="AQ261">
            <v>-42.645379100000355</v>
          </cell>
          <cell r="AR261">
            <v>-519.39648534000298</v>
          </cell>
          <cell r="AS261">
            <v>-61.573081500000626</v>
          </cell>
          <cell r="AT261">
            <v>-4.9899764000001596</v>
          </cell>
          <cell r="AU261">
            <v>-104.65228670000033</v>
          </cell>
          <cell r="AV261">
            <v>-50.27065427999969</v>
          </cell>
          <cell r="AW261">
            <v>-102.38440549999996</v>
          </cell>
          <cell r="AX261">
            <v>-25.489546599999812</v>
          </cell>
          <cell r="AY261">
            <v>-32.483635000000504</v>
          </cell>
          <cell r="AZ261">
            <v>27.951797400000032</v>
          </cell>
          <cell r="BA261">
            <v>-14.196477599999525</v>
          </cell>
          <cell r="BB261">
            <v>-75.71564380000018</v>
          </cell>
          <cell r="BC261">
            <v>-31.558839000001171</v>
          </cell>
          <cell r="BD261">
            <v>-44.033736359999239</v>
          </cell>
          <cell r="BE261">
            <v>-564.17410071700215</v>
          </cell>
          <cell r="BF261">
            <v>-31.037327350000851</v>
          </cell>
          <cell r="BG261">
            <v>-67.582135999999082</v>
          </cell>
          <cell r="BH261">
            <v>-51.145808000001125</v>
          </cell>
          <cell r="BI261">
            <v>-17.0003514</v>
          </cell>
          <cell r="BJ261">
            <v>-57.253606299999774</v>
          </cell>
          <cell r="BK261">
            <v>-74.404861099999835</v>
          </cell>
          <cell r="BL261">
            <v>-28.484286426999461</v>
          </cell>
          <cell r="BM261">
            <v>-26.36907599999995</v>
          </cell>
          <cell r="BN261">
            <v>-42.007496000000174</v>
          </cell>
          <cell r="BO261">
            <v>-38.983977040000354</v>
          </cell>
          <cell r="BP261">
            <v>-82.897772599999371</v>
          </cell>
          <cell r="BQ261">
            <v>-47.007402499999444</v>
          </cell>
          <cell r="BR261">
            <v>-274.22255817999758</v>
          </cell>
          <cell r="BS261">
            <v>4.015948500000377</v>
          </cell>
          <cell r="BT261">
            <v>-45.713138999999501</v>
          </cell>
          <cell r="BU261">
            <v>-96.551728039999944</v>
          </cell>
          <cell r="BV261">
            <v>-3.5494456999995236</v>
          </cell>
          <cell r="BW261">
            <v>-31.872238500000094</v>
          </cell>
          <cell r="BX261">
            <v>-59.63246393999998</v>
          </cell>
          <cell r="BY261">
            <v>-26.876526000000013</v>
          </cell>
          <cell r="BZ261">
            <v>-6.5709319999996296</v>
          </cell>
          <cell r="CA261">
            <v>-51.898033999999825</v>
          </cell>
          <cell r="CB261">
            <v>-11.627580499999567</v>
          </cell>
          <cell r="CC261">
            <v>65.410855500000253</v>
          </cell>
          <cell r="CD261">
            <v>-9.3572744999983115</v>
          </cell>
          <cell r="CE261">
            <v>-448.10088554000322</v>
          </cell>
          <cell r="CF261">
            <v>-74.802067000000534</v>
          </cell>
          <cell r="CG261">
            <v>-82.809964100000798</v>
          </cell>
          <cell r="CH261">
            <v>-58.228432500000054</v>
          </cell>
          <cell r="CI261">
            <v>-15.577554999999847</v>
          </cell>
          <cell r="CJ261">
            <v>-47.130718929999603</v>
          </cell>
          <cell r="CK261">
            <v>-61.669416609999644</v>
          </cell>
          <cell r="CL261">
            <v>-34.008080700000392</v>
          </cell>
          <cell r="CM261">
            <v>6.4933936999996149</v>
          </cell>
          <cell r="CN261">
            <v>-52.172399000000041</v>
          </cell>
          <cell r="CO261">
            <v>0.76193849999981467</v>
          </cell>
          <cell r="CP261">
            <v>-28.643961900001159</v>
          </cell>
          <cell r="CQ261">
            <v>-0.31362199999966833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-179.15817759999936</v>
          </cell>
          <cell r="G263">
            <v>-42.577260000000024</v>
          </cell>
          <cell r="H263">
            <v>14.498585499999535</v>
          </cell>
          <cell r="I263">
            <v>10.408156999999846</v>
          </cell>
          <cell r="J263">
            <v>-333.7072263</v>
          </cell>
          <cell r="K263">
            <v>-91.041056569998545</v>
          </cell>
          <cell r="L263">
            <v>-90.777087999999821</v>
          </cell>
          <cell r="M263">
            <v>-19.644452999998975</v>
          </cell>
          <cell r="N263">
            <v>-69.125551399998585</v>
          </cell>
          <cell r="O263">
            <v>-62.112877899999148</v>
          </cell>
          <cell r="P263">
            <v>-186.55320303999815</v>
          </cell>
          <cell r="Q263">
            <v>-106.15393200000108</v>
          </cell>
          <cell r="R263">
            <v>-895.90286144000129</v>
          </cell>
          <cell r="S263">
            <v>-209.56350760000169</v>
          </cell>
          <cell r="T263">
            <v>-74.696306620000541</v>
          </cell>
          <cell r="U263">
            <v>-63.046628000000965</v>
          </cell>
          <cell r="V263">
            <v>19.826194000001124</v>
          </cell>
          <cell r="W263">
            <v>-70.799958219999098</v>
          </cell>
          <cell r="X263">
            <v>-58.37970100000075</v>
          </cell>
          <cell r="Y263">
            <v>-46.752820499999871</v>
          </cell>
          <cell r="Z263">
            <v>-71.036558100000548</v>
          </cell>
          <cell r="AA263">
            <v>-73.456574099999671</v>
          </cell>
          <cell r="AB263">
            <v>-137.07644219999929</v>
          </cell>
          <cell r="AC263">
            <v>-24.933049500000379</v>
          </cell>
          <cell r="AD263">
            <v>-85.987509599999612</v>
          </cell>
          <cell r="AE263">
            <v>-1197.4717517000026</v>
          </cell>
          <cell r="AF263">
            <v>-178.83803219999936</v>
          </cell>
          <cell r="AG263">
            <v>-165.58017400000153</v>
          </cell>
          <cell r="AH263">
            <v>-125.44418999999925</v>
          </cell>
          <cell r="AI263">
            <v>-19.582346700000016</v>
          </cell>
          <cell r="AJ263">
            <v>-278.43408240000008</v>
          </cell>
          <cell r="AK263">
            <v>-140.60911459999988</v>
          </cell>
          <cell r="AL263">
            <v>-39.059510000000955</v>
          </cell>
          <cell r="AM263">
            <v>-4.4208450000005541</v>
          </cell>
          <cell r="AN263">
            <v>-59.058771199998773</v>
          </cell>
          <cell r="AO263">
            <v>-16.947840000000724</v>
          </cell>
          <cell r="AP263">
            <v>-85.123256000000765</v>
          </cell>
          <cell r="AQ263">
            <v>-84.373589599999832</v>
          </cell>
          <cell r="AR263">
            <v>-730.24843453499852</v>
          </cell>
          <cell r="AS263">
            <v>-14.200394400001642</v>
          </cell>
          <cell r="AT263">
            <v>-119.21781318299873</v>
          </cell>
          <cell r="AU263">
            <v>-128.90125940000053</v>
          </cell>
          <cell r="AV263">
            <v>-148.83500299999923</v>
          </cell>
          <cell r="AW263">
            <v>-104.51990305199979</v>
          </cell>
          <cell r="AX263">
            <v>-4.9792047000009916</v>
          </cell>
          <cell r="AY263">
            <v>-13.122348999999303</v>
          </cell>
          <cell r="AZ263">
            <v>80.041220999999496</v>
          </cell>
          <cell r="BA263">
            <v>-73.390174500000285</v>
          </cell>
          <cell r="BB263">
            <v>-112.13010299999951</v>
          </cell>
          <cell r="BC263">
            <v>-90.993451299998924</v>
          </cell>
          <cell r="BD263">
            <v>0</v>
          </cell>
          <cell r="BE263">
            <v>-1315.6430584000045</v>
          </cell>
          <cell r="BF263">
            <v>-181.79898599999888</v>
          </cell>
          <cell r="BG263">
            <v>-65.278239000002941</v>
          </cell>
          <cell r="BH263">
            <v>-41.589068099999167</v>
          </cell>
          <cell r="BI263">
            <v>-61.532548600000155</v>
          </cell>
          <cell r="BJ263">
            <v>-112.50135900000078</v>
          </cell>
          <cell r="BK263">
            <v>-162.97757550000006</v>
          </cell>
          <cell r="BL263">
            <v>-87.692353000000367</v>
          </cell>
          <cell r="BM263">
            <v>-9.1082389999992301</v>
          </cell>
          <cell r="BN263">
            <v>-148.46639700000196</v>
          </cell>
          <cell r="BO263">
            <v>-187.73255180000069</v>
          </cell>
          <cell r="BP263">
            <v>-129.03794620000008</v>
          </cell>
          <cell r="BQ263">
            <v>-127.92779520000113</v>
          </cell>
          <cell r="BR263">
            <v>-519.88352852000025</v>
          </cell>
          <cell r="BS263">
            <v>-124.49846499999876</v>
          </cell>
          <cell r="BT263">
            <v>-160.90983099999994</v>
          </cell>
          <cell r="BU263">
            <v>7.9461240000000544</v>
          </cell>
          <cell r="BV263">
            <v>-135.97266495999884</v>
          </cell>
          <cell r="BW263">
            <v>-60.643911199998911</v>
          </cell>
          <cell r="BX263">
            <v>-109.22056049999901</v>
          </cell>
          <cell r="BY263">
            <v>-26.08419800000047</v>
          </cell>
          <cell r="BZ263">
            <v>16.208263639999132</v>
          </cell>
          <cell r="CA263">
            <v>-101.87518459999956</v>
          </cell>
          <cell r="CB263">
            <v>27.333131299999877</v>
          </cell>
          <cell r="CC263">
            <v>48.818922999999813</v>
          </cell>
          <cell r="CD263">
            <v>99.014844799998173</v>
          </cell>
          <cell r="CE263">
            <v>-1286.4064253600118</v>
          </cell>
          <cell r="CF263">
            <v>-139.09700800000246</v>
          </cell>
          <cell r="CG263">
            <v>-87.681259300003148</v>
          </cell>
          <cell r="CH263">
            <v>-157.64846400000079</v>
          </cell>
          <cell r="CI263">
            <v>-50.24621500000012</v>
          </cell>
          <cell r="CJ263">
            <v>-167.33327239999926</v>
          </cell>
          <cell r="CK263">
            <v>-141.36589636000008</v>
          </cell>
          <cell r="CL263">
            <v>-102.70669999999882</v>
          </cell>
          <cell r="CM263">
            <v>-18.831918899999437</v>
          </cell>
          <cell r="CN263">
            <v>-244.57979990000058</v>
          </cell>
          <cell r="CO263">
            <v>-26.507567300000119</v>
          </cell>
          <cell r="CP263">
            <v>-86.753652200002762</v>
          </cell>
          <cell r="CQ263">
            <v>-63.654672000000573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-164.62450723700022</v>
          </cell>
          <cell r="G264">
            <v>-144.77126209999915</v>
          </cell>
          <cell r="H264">
            <v>-46.307674800002133</v>
          </cell>
          <cell r="I264">
            <v>-103.84834853000211</v>
          </cell>
          <cell r="J264">
            <v>-371.24493289999737</v>
          </cell>
          <cell r="K264">
            <v>-460.0403581999999</v>
          </cell>
          <cell r="L264">
            <v>-88.263418999998976</v>
          </cell>
          <cell r="M264">
            <v>-60.660220000001573</v>
          </cell>
          <cell r="N264">
            <v>-269.4880058000017</v>
          </cell>
          <cell r="O264">
            <v>-102.37445500000103</v>
          </cell>
          <cell r="P264">
            <v>-268.80612400000246</v>
          </cell>
          <cell r="Q264">
            <v>-117.91984380000213</v>
          </cell>
          <cell r="R264">
            <v>-1420.2634594200208</v>
          </cell>
          <cell r="S264">
            <v>-125.99302279999392</v>
          </cell>
          <cell r="T264">
            <v>-77.424660000000586</v>
          </cell>
          <cell r="U264">
            <v>-82.914575099999638</v>
          </cell>
          <cell r="V264">
            <v>-16.097804299999552</v>
          </cell>
          <cell r="W264">
            <v>-382.79838170000221</v>
          </cell>
          <cell r="X264">
            <v>-38.238323319998017</v>
          </cell>
          <cell r="Y264">
            <v>-92.884837499997957</v>
          </cell>
          <cell r="Z264">
            <v>-41.170202999997855</v>
          </cell>
          <cell r="AA264">
            <v>-117.27946610000072</v>
          </cell>
          <cell r="AB264">
            <v>-140.1443403000012</v>
          </cell>
          <cell r="AC264">
            <v>-135.48215499999787</v>
          </cell>
          <cell r="AD264">
            <v>-169.83569030000217</v>
          </cell>
          <cell r="AE264">
            <v>-1959.1594556400087</v>
          </cell>
          <cell r="AF264">
            <v>-347.93382519999432</v>
          </cell>
          <cell r="AG264">
            <v>-40.425077340001735</v>
          </cell>
          <cell r="AH264">
            <v>-246.29497900000206</v>
          </cell>
          <cell r="AI264">
            <v>-73.905299999998533</v>
          </cell>
          <cell r="AJ264">
            <v>-455.42140470000231</v>
          </cell>
          <cell r="AK264">
            <v>-168.20091900000261</v>
          </cell>
          <cell r="AL264">
            <v>-22.327430000001186</v>
          </cell>
          <cell r="AM264">
            <v>-97.386694000000716</v>
          </cell>
          <cell r="AN264">
            <v>13.830505000001722</v>
          </cell>
          <cell r="AO264">
            <v>-88.435205000001588</v>
          </cell>
          <cell r="AP264">
            <v>-198.53874300000462</v>
          </cell>
          <cell r="AQ264">
            <v>-234.12038339999708</v>
          </cell>
          <cell r="AR264">
            <v>-1952.1884406999889</v>
          </cell>
          <cell r="AS264">
            <v>-381.44887100000051</v>
          </cell>
          <cell r="AT264">
            <v>-60.781828269999096</v>
          </cell>
          <cell r="AU264">
            <v>-169.45884840000144</v>
          </cell>
          <cell r="AV264">
            <v>-160.13528550000046</v>
          </cell>
          <cell r="AW264">
            <v>-323.26459109999996</v>
          </cell>
          <cell r="AX264">
            <v>-200.66345100000035</v>
          </cell>
          <cell r="AY264">
            <v>-11.792675500000769</v>
          </cell>
          <cell r="AZ264">
            <v>-34.582996789999015</v>
          </cell>
          <cell r="BA264">
            <v>-86.908746729997802</v>
          </cell>
          <cell r="BB264">
            <v>-36.389051500002097</v>
          </cell>
          <cell r="BC264">
            <v>-263.5344019999975</v>
          </cell>
          <cell r="BD264">
            <v>-223.22769290999713</v>
          </cell>
          <cell r="BE264">
            <v>-1596.0414033000416</v>
          </cell>
          <cell r="BF264">
            <v>-209.08184379999875</v>
          </cell>
          <cell r="BG264">
            <v>-200.77014419999978</v>
          </cell>
          <cell r="BH264">
            <v>-335.46101999999883</v>
          </cell>
          <cell r="BI264">
            <v>-92.296598599998106</v>
          </cell>
          <cell r="BJ264">
            <v>-271.9606409400003</v>
          </cell>
          <cell r="BK264">
            <v>-91.731565999998566</v>
          </cell>
          <cell r="BL264">
            <v>-1.192606300002808</v>
          </cell>
          <cell r="BM264">
            <v>-55.620584000000235</v>
          </cell>
          <cell r="BN264">
            <v>-90.236150999997335</v>
          </cell>
          <cell r="BO264">
            <v>-27.995110600000771</v>
          </cell>
          <cell r="BP264">
            <v>-100.75399586000276</v>
          </cell>
          <cell r="BQ264">
            <v>-118.94114199999603</v>
          </cell>
          <cell r="BR264">
            <v>-859.75782849997631</v>
          </cell>
          <cell r="BS264">
            <v>-56.992575000003853</v>
          </cell>
          <cell r="BT264">
            <v>65.010807999999088</v>
          </cell>
          <cell r="BU264">
            <v>-76.347523999997065</v>
          </cell>
          <cell r="BV264">
            <v>-56.652187699997739</v>
          </cell>
          <cell r="BW264">
            <v>29.841488999998546</v>
          </cell>
          <cell r="BX264">
            <v>44.301982299999509</v>
          </cell>
          <cell r="BY264">
            <v>-144.00891739999861</v>
          </cell>
          <cell r="BZ264">
            <v>115.58049699999901</v>
          </cell>
          <cell r="CA264">
            <v>-154.26295100000061</v>
          </cell>
          <cell r="CB264">
            <v>-388.5986774999983</v>
          </cell>
          <cell r="CC264">
            <v>-196.19138859999657</v>
          </cell>
          <cell r="CD264">
            <v>-41.438383599997906</v>
          </cell>
          <cell r="CE264">
            <v>-1923.7629524000222</v>
          </cell>
          <cell r="CF264">
            <v>-123.46929400000226</v>
          </cell>
          <cell r="CG264">
            <v>-324.23760770000081</v>
          </cell>
          <cell r="CH264">
            <v>-144.31646890000047</v>
          </cell>
          <cell r="CI264">
            <v>-13.14824999999837</v>
          </cell>
          <cell r="CJ264">
            <v>-199.74529980000079</v>
          </cell>
          <cell r="CK264">
            <v>-420.43539200000305</v>
          </cell>
          <cell r="CL264">
            <v>-68.718924999997398</v>
          </cell>
          <cell r="CM264">
            <v>-141.88030500000241</v>
          </cell>
          <cell r="CN264">
            <v>-127.08813820000069</v>
          </cell>
          <cell r="CO264">
            <v>-171.09213250000175</v>
          </cell>
          <cell r="CP264">
            <v>-134.40277029999561</v>
          </cell>
          <cell r="CQ264">
            <v>-55.228368999996746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-85.872574999999415</v>
          </cell>
          <cell r="G265">
            <v>-67.433221700000104</v>
          </cell>
          <cell r="H265">
            <v>-9.2166102999999566</v>
          </cell>
          <cell r="I265">
            <v>-3.2543263000002298</v>
          </cell>
          <cell r="J265">
            <v>-82.937890600000173</v>
          </cell>
          <cell r="K265">
            <v>-109.33157484000003</v>
          </cell>
          <cell r="L265">
            <v>-18.985080599999947</v>
          </cell>
          <cell r="M265">
            <v>0</v>
          </cell>
          <cell r="N265">
            <v>-49.395642199999656</v>
          </cell>
          <cell r="O265">
            <v>-28.452809299999899</v>
          </cell>
          <cell r="P265">
            <v>-34.755311000000802</v>
          </cell>
          <cell r="Q265">
            <v>-56.580902100000458</v>
          </cell>
          <cell r="R265">
            <v>-385.71152250000159</v>
          </cell>
          <cell r="S265">
            <v>-87.883778999999777</v>
          </cell>
          <cell r="T265">
            <v>-4.0939129999997022</v>
          </cell>
          <cell r="U265">
            <v>-12.248430300000109</v>
          </cell>
          <cell r="V265">
            <v>6.6489897999999812</v>
          </cell>
          <cell r="W265">
            <v>-78.793232800000624</v>
          </cell>
          <cell r="X265">
            <v>-16.944295700000112</v>
          </cell>
          <cell r="Y265">
            <v>-23.862893700000313</v>
          </cell>
          <cell r="Z265">
            <v>-62.475696000000426</v>
          </cell>
          <cell r="AA265">
            <v>-25.02715070000022</v>
          </cell>
          <cell r="AB265">
            <v>-45.054558099999667</v>
          </cell>
          <cell r="AC265">
            <v>-8.562010000000555</v>
          </cell>
          <cell r="AD265">
            <v>-27.414552999998705</v>
          </cell>
          <cell r="AE265">
            <v>-311.86662616999456</v>
          </cell>
          <cell r="AF265">
            <v>-72.868698499998573</v>
          </cell>
          <cell r="AG265">
            <v>0</v>
          </cell>
          <cell r="AH265">
            <v>-59.066544000000249</v>
          </cell>
          <cell r="AI265">
            <v>-9.2684100000001308</v>
          </cell>
          <cell r="AJ265">
            <v>-121.8352515000006</v>
          </cell>
          <cell r="AK265">
            <v>-14.529893439999796</v>
          </cell>
          <cell r="AL265">
            <v>-3.8122063000000708</v>
          </cell>
          <cell r="AM265">
            <v>0</v>
          </cell>
          <cell r="AN265">
            <v>-0.56485592999979417</v>
          </cell>
          <cell r="AO265">
            <v>0</v>
          </cell>
          <cell r="AP265">
            <v>-29.920766499999445</v>
          </cell>
          <cell r="AQ265">
            <v>0</v>
          </cell>
          <cell r="AR265">
            <v>-307.76613808699767</v>
          </cell>
          <cell r="AS265">
            <v>-59.935151499999847</v>
          </cell>
          <cell r="AT265">
            <v>-48.896531000000323</v>
          </cell>
          <cell r="AU265">
            <v>-30.590967600000113</v>
          </cell>
          <cell r="AV265">
            <v>-7.8101914869998836</v>
          </cell>
          <cell r="AW265">
            <v>-60.504066800000146</v>
          </cell>
          <cell r="AX265">
            <v>-47.473208599999907</v>
          </cell>
          <cell r="AY265">
            <v>0</v>
          </cell>
          <cell r="AZ265">
            <v>16.398652400000174</v>
          </cell>
          <cell r="BA265">
            <v>-16.223791200000051</v>
          </cell>
          <cell r="BB265">
            <v>-12.750767000000451</v>
          </cell>
          <cell r="BC265">
            <v>-30.614378999999644</v>
          </cell>
          <cell r="BD265">
            <v>-9.3657363000002078</v>
          </cell>
          <cell r="BE265">
            <v>-374.26177151999764</v>
          </cell>
          <cell r="BF265">
            <v>-7.8544669999992038</v>
          </cell>
          <cell r="BG265">
            <v>-61.912209600000097</v>
          </cell>
          <cell r="BH265">
            <v>-14.838945999999851</v>
          </cell>
          <cell r="BI265">
            <v>-32.399464999999964</v>
          </cell>
          <cell r="BJ265">
            <v>-52.34434549999969</v>
          </cell>
          <cell r="BK265">
            <v>-40.48374160000003</v>
          </cell>
          <cell r="BL265">
            <v>-21.116673399999854</v>
          </cell>
          <cell r="BM265">
            <v>-19.5</v>
          </cell>
          <cell r="BN265">
            <v>-19.482751999999891</v>
          </cell>
          <cell r="BO265">
            <v>-53.028176719999465</v>
          </cell>
          <cell r="BP265">
            <v>-50.779260700000123</v>
          </cell>
          <cell r="BQ265">
            <v>-0.52173399999992398</v>
          </cell>
          <cell r="BR265">
            <v>-95.87088047999714</v>
          </cell>
          <cell r="BS265">
            <v>-5.6509999999998399</v>
          </cell>
          <cell r="BT265">
            <v>38.698679000000084</v>
          </cell>
          <cell r="BU265">
            <v>0.87844640000002983</v>
          </cell>
          <cell r="BV265">
            <v>-37.438439000000017</v>
          </cell>
          <cell r="BW265">
            <v>2.1129769999997734</v>
          </cell>
          <cell r="BX265">
            <v>-39.368550080000205</v>
          </cell>
          <cell r="BY265">
            <v>-30.13283679999995</v>
          </cell>
          <cell r="BZ265">
            <v>-7.7554964999999356</v>
          </cell>
          <cell r="CA265">
            <v>-27.651422699999785</v>
          </cell>
          <cell r="CB265">
            <v>-13.245971999999711</v>
          </cell>
          <cell r="CC265">
            <v>34.130110999999488</v>
          </cell>
          <cell r="CD265">
            <v>-10.447376799998892</v>
          </cell>
          <cell r="CE265">
            <v>-327.55755300000601</v>
          </cell>
          <cell r="CF265">
            <v>-9.5730354999996052</v>
          </cell>
          <cell r="CG265">
            <v>4.5763297499997861</v>
          </cell>
          <cell r="CH265">
            <v>-33.664166300000034</v>
          </cell>
          <cell r="CI265">
            <v>-9.2929650000000947</v>
          </cell>
          <cell r="CJ265">
            <v>-54.086328000000321</v>
          </cell>
          <cell r="CK265">
            <v>-32.413026000000173</v>
          </cell>
          <cell r="CL265">
            <v>-5.6923329999999623</v>
          </cell>
          <cell r="CM265">
            <v>-36.592392999999902</v>
          </cell>
          <cell r="CN265">
            <v>-47.429792200000065</v>
          </cell>
          <cell r="CO265">
            <v>-57.6117612500002</v>
          </cell>
          <cell r="CP265">
            <v>-45.778082500000892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9">
          <cell r="F269">
            <v>-2836.3819096369948</v>
          </cell>
          <cell r="G269">
            <v>-2477.0044967499971</v>
          </cell>
          <cell r="H269">
            <v>-2675.5012282227704</v>
          </cell>
          <cell r="I269">
            <v>-1300.2903027499806</v>
          </cell>
          <cell r="J269">
            <v>-4006.702599471143</v>
          </cell>
          <cell r="K269">
            <v>-3346.0959073002227</v>
          </cell>
          <cell r="L269">
            <v>-1288.9968058158213</v>
          </cell>
          <cell r="M269">
            <v>-911.73346183013666</v>
          </cell>
          <cell r="N269">
            <v>-2069.354642421169</v>
          </cell>
          <cell r="O269">
            <v>-1762.4846027403037</v>
          </cell>
          <cell r="P269">
            <v>-3466.9168886899743</v>
          </cell>
          <cell r="Q269">
            <v>-1882.9803767999929</v>
          </cell>
          <cell r="R269">
            <v>-28604.819252093057</v>
          </cell>
          <cell r="S269">
            <v>-2942.4214068999786</v>
          </cell>
          <cell r="T269">
            <v>-3892.8033375560162</v>
          </cell>
          <cell r="U269">
            <v>-2591.9611715140645</v>
          </cell>
          <cell r="V269">
            <v>-1224.0722921656111</v>
          </cell>
          <cell r="W269">
            <v>-4186.7824367798257</v>
          </cell>
          <cell r="X269">
            <v>-2784.4428833694828</v>
          </cell>
          <cell r="Y269">
            <v>-862.72945115812797</v>
          </cell>
          <cell r="Z269">
            <v>-1148.1476612423587</v>
          </cell>
          <cell r="AA269">
            <v>-2334.1756834275775</v>
          </cell>
          <cell r="AB269">
            <v>-1794.413782759985</v>
          </cell>
          <cell r="AC269">
            <v>-2663.447384399969</v>
          </cell>
          <cell r="AD269">
            <v>-2179.4217608200006</v>
          </cell>
          <cell r="AE269">
            <v>-20849.79234146437</v>
          </cell>
          <cell r="AF269">
            <v>-2014.1298279999883</v>
          </cell>
          <cell r="AG269">
            <v>-1151.5413218400008</v>
          </cell>
          <cell r="AH269">
            <v>-2432.1549580179171</v>
          </cell>
          <cell r="AI269">
            <v>-2169.9551588870468</v>
          </cell>
          <cell r="AJ269">
            <v>-3241.5507219146898</v>
          </cell>
          <cell r="AK269">
            <v>-2508.9671308733368</v>
          </cell>
          <cell r="AL269">
            <v>-787.40736328369519</v>
          </cell>
          <cell r="AM269">
            <v>-737.39283657350131</v>
          </cell>
          <cell r="AN269">
            <v>-686.78924810381932</v>
          </cell>
          <cell r="AO269">
            <v>-2030.426748740342</v>
          </cell>
          <cell r="AP269">
            <v>-1720.0024852000088</v>
          </cell>
          <cell r="AQ269">
            <v>-1369.4745400299998</v>
          </cell>
          <cell r="AR269">
            <v>-23142.828464598078</v>
          </cell>
          <cell r="AS269">
            <v>-1682.1423369000104</v>
          </cell>
          <cell r="AT269">
            <v>-1318.9605791329921</v>
          </cell>
          <cell r="AU269">
            <v>-2845.5069650001983</v>
          </cell>
          <cell r="AV269">
            <v>-3028.280643117605</v>
          </cell>
          <cell r="AW269">
            <v>-3686.1384643893675</v>
          </cell>
          <cell r="AX269">
            <v>-1994.2141971888987</v>
          </cell>
          <cell r="AY269">
            <v>-517.53872677862853</v>
          </cell>
          <cell r="AZ269">
            <v>-578.11018368042323</v>
          </cell>
          <cell r="BA269">
            <v>-1690.4209162400373</v>
          </cell>
          <cell r="BB269">
            <v>-2322.7885650998305</v>
          </cell>
          <cell r="BC269">
            <v>-2373.4062047000107</v>
          </cell>
          <cell r="BD269">
            <v>-1105.320682370002</v>
          </cell>
          <cell r="BE269">
            <v>-18682.326605497416</v>
          </cell>
          <cell r="BF269">
            <v>-1436.2204851899942</v>
          </cell>
          <cell r="BG269">
            <v>-1530.4124313624116</v>
          </cell>
          <cell r="BH269">
            <v>-3039.9903523013677</v>
          </cell>
          <cell r="BI269">
            <v>-2403.8813419165572</v>
          </cell>
          <cell r="BJ269">
            <v>-3365.0346565558384</v>
          </cell>
          <cell r="BK269">
            <v>-1592.6792282176664</v>
          </cell>
          <cell r="BL269">
            <v>-182.53764501900002</v>
          </cell>
          <cell r="BM269">
            <v>-439.0450408098236</v>
          </cell>
          <cell r="BN269">
            <v>-1203.706140521972</v>
          </cell>
          <cell r="BO269">
            <v>-1292.0332764785221</v>
          </cell>
          <cell r="BP269">
            <v>-997.19180018427198</v>
          </cell>
          <cell r="BQ269">
            <v>-1199.5942069399821</v>
          </cell>
          <cell r="BR269">
            <v>-20894.899959549097</v>
          </cell>
          <cell r="BS269">
            <v>-1177.9651062399853</v>
          </cell>
          <cell r="BT269">
            <v>-1319.0484751001754</v>
          </cell>
          <cell r="BU269">
            <v>-3941.7920453623801</v>
          </cell>
          <cell r="BV269">
            <v>-3071.6856630423063</v>
          </cell>
          <cell r="BW269">
            <v>-3727.859688138104</v>
          </cell>
          <cell r="BX269">
            <v>-2345.501455691669</v>
          </cell>
          <cell r="BY269">
            <v>-1068.7488769165161</v>
          </cell>
          <cell r="BZ269">
            <v>-309.58318794448115</v>
          </cell>
          <cell r="CA269">
            <v>-1966.7328163599213</v>
          </cell>
          <cell r="CB269">
            <v>-898.40138346317633</v>
          </cell>
          <cell r="CC269">
            <v>-553.2587264904007</v>
          </cell>
          <cell r="CD269">
            <v>-514.32253479999508</v>
          </cell>
          <cell r="CE269">
            <v>-22344.036601332115</v>
          </cell>
          <cell r="CF269">
            <v>-1324.937708700003</v>
          </cell>
          <cell r="CG269">
            <v>-2635.1287188801498</v>
          </cell>
          <cell r="CH269">
            <v>-2324.4179002667152</v>
          </cell>
          <cell r="CI269">
            <v>-2112.3405117206516</v>
          </cell>
          <cell r="CJ269">
            <v>-4156.9098605958579</v>
          </cell>
          <cell r="CK269">
            <v>-1958.7012701387523</v>
          </cell>
          <cell r="CL269">
            <v>-1090.2511901557248</v>
          </cell>
          <cell r="CM269">
            <v>-555.78016664847132</v>
          </cell>
          <cell r="CN269">
            <v>-1917.5069546067498</v>
          </cell>
          <cell r="CO269">
            <v>-1866.5133743981823</v>
          </cell>
          <cell r="CP269">
            <v>-1660.1635691208105</v>
          </cell>
          <cell r="CQ269">
            <v>-741.38537609999366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-3118.3155000000261</v>
          </cell>
          <cell r="G280">
            <v>-128.65109999990091</v>
          </cell>
          <cell r="H280">
            <v>-1285.9033000001218</v>
          </cell>
          <cell r="I280">
            <v>-1934.2024999996647</v>
          </cell>
          <cell r="J280">
            <v>-703.99760000035167</v>
          </cell>
          <cell r="K280">
            <v>1504.3223999999464</v>
          </cell>
          <cell r="L280">
            <v>-4154.029099999927</v>
          </cell>
          <cell r="M280">
            <v>525.45479999994859</v>
          </cell>
          <cell r="N280">
            <v>-1717.4578999998048</v>
          </cell>
          <cell r="O280">
            <v>-1984.7613000003621</v>
          </cell>
          <cell r="P280">
            <v>-352.89460000023246</v>
          </cell>
          <cell r="Q280">
            <v>302.09150000009686</v>
          </cell>
          <cell r="R280">
            <v>3268.9932000041008</v>
          </cell>
          <cell r="S280">
            <v>-1165.5162000004202</v>
          </cell>
          <cell r="T280">
            <v>1458.5516000003554</v>
          </cell>
          <cell r="U280">
            <v>265.37020000000484</v>
          </cell>
          <cell r="V280">
            <v>-381.75350000010803</v>
          </cell>
          <cell r="W280">
            <v>9.1520000002346933</v>
          </cell>
          <cell r="X280">
            <v>-482.17719999980181</v>
          </cell>
          <cell r="Y280">
            <v>1426.4344000001438</v>
          </cell>
          <cell r="Z280">
            <v>1765.1606999998912</v>
          </cell>
          <cell r="AA280">
            <v>2973.6659999997355</v>
          </cell>
          <cell r="AB280">
            <v>-1694.8370000002906</v>
          </cell>
          <cell r="AC280">
            <v>-605.0136000001803</v>
          </cell>
          <cell r="AD280">
            <v>-300.04420000035316</v>
          </cell>
          <cell r="AE280">
            <v>5400.5763000026345</v>
          </cell>
          <cell r="AF280">
            <v>673.98339999979362</v>
          </cell>
          <cell r="AG280">
            <v>-3405.9571000002325</v>
          </cell>
          <cell r="AH280">
            <v>-244.57979999994859</v>
          </cell>
          <cell r="AI280">
            <v>-811.12679999973625</v>
          </cell>
          <cell r="AJ280">
            <v>-531.21270000003278</v>
          </cell>
          <cell r="AK280">
            <v>-6.1517000002786517</v>
          </cell>
          <cell r="AL280">
            <v>-1674.3267000000924</v>
          </cell>
          <cell r="AM280">
            <v>-2773.3150999997742</v>
          </cell>
          <cell r="AN280">
            <v>1521.5492999996059</v>
          </cell>
          <cell r="AO280">
            <v>9920.2405000003055</v>
          </cell>
          <cell r="AP280">
            <v>2052.3056999999098</v>
          </cell>
          <cell r="AQ280">
            <v>679.16729999985546</v>
          </cell>
          <cell r="AR280">
            <v>-6764.0825999975204</v>
          </cell>
          <cell r="AS280">
            <v>-51.464000000152737</v>
          </cell>
          <cell r="AT280">
            <v>-2055.9863999998197</v>
          </cell>
          <cell r="AU280">
            <v>499.47959999996237</v>
          </cell>
          <cell r="AV280">
            <v>2499.7067999998108</v>
          </cell>
          <cell r="AW280">
            <v>65.199600000400096</v>
          </cell>
          <cell r="AX280">
            <v>-716.65629999991506</v>
          </cell>
          <cell r="AY280">
            <v>-7510.9932000003755</v>
          </cell>
          <cell r="AZ280">
            <v>150.46650000009686</v>
          </cell>
          <cell r="BA280">
            <v>-374.54830000037327</v>
          </cell>
          <cell r="BB280">
            <v>2130.696300000418</v>
          </cell>
          <cell r="BC280">
            <v>-379.4914000001736</v>
          </cell>
          <cell r="BD280">
            <v>-1020.4917999999598</v>
          </cell>
          <cell r="BE280">
            <v>-11260.916499987245</v>
          </cell>
          <cell r="BF280">
            <v>241.07569999992847</v>
          </cell>
          <cell r="BG280">
            <v>2961.406500000041</v>
          </cell>
          <cell r="BH280">
            <v>-396.65769999986514</v>
          </cell>
          <cell r="BI280">
            <v>-216.74409999977797</v>
          </cell>
          <cell r="BJ280">
            <v>-358.3601000001654</v>
          </cell>
          <cell r="BK280">
            <v>135.84049999993294</v>
          </cell>
          <cell r="BL280">
            <v>3975.0069999997504</v>
          </cell>
          <cell r="BM280">
            <v>-8781.4814999997616</v>
          </cell>
          <cell r="BN280">
            <v>-152.62119999993593</v>
          </cell>
          <cell r="BO280">
            <v>-2053.0150999994949</v>
          </cell>
          <cell r="BP280">
            <v>-5757.4459000001661</v>
          </cell>
          <cell r="BQ280">
            <v>-857.92059999983758</v>
          </cell>
          <cell r="BR280">
            <v>-23304.176299989223</v>
          </cell>
          <cell r="BS280">
            <v>423.06719999946654</v>
          </cell>
          <cell r="BT280">
            <v>-1055.9868999999017</v>
          </cell>
          <cell r="BU280">
            <v>966.64419999998063</v>
          </cell>
          <cell r="BV280">
            <v>-3881.2444000001997</v>
          </cell>
          <cell r="BW280">
            <v>-1582.6811000001617</v>
          </cell>
          <cell r="BX280">
            <v>-5969.1968999998644</v>
          </cell>
          <cell r="BY280">
            <v>-5752.3799000000581</v>
          </cell>
          <cell r="BZ280">
            <v>1569.440700000152</v>
          </cell>
          <cell r="CA280">
            <v>-5657.2303000008687</v>
          </cell>
          <cell r="CB280">
            <v>-4494.7009000005201</v>
          </cell>
          <cell r="CC280">
            <v>2935.9183999998495</v>
          </cell>
          <cell r="CD280">
            <v>-805.82640000060201</v>
          </cell>
          <cell r="CE280">
            <v>-27523.089300006628</v>
          </cell>
          <cell r="CF280">
            <v>-507.75810000021011</v>
          </cell>
          <cell r="CG280">
            <v>5669.1136999996379</v>
          </cell>
          <cell r="CH280">
            <v>61.01410000026226</v>
          </cell>
          <cell r="CI280">
            <v>1760.7432000003755</v>
          </cell>
          <cell r="CJ280">
            <v>-3372.4821999999695</v>
          </cell>
          <cell r="CK280">
            <v>-2443.0733000002801</v>
          </cell>
          <cell r="CL280">
            <v>-14706.994100000709</v>
          </cell>
          <cell r="CM280">
            <v>-9438.8570999996737</v>
          </cell>
          <cell r="CN280">
            <v>2054.3802999993786</v>
          </cell>
          <cell r="CO280">
            <v>-1065.373900000006</v>
          </cell>
          <cell r="CP280">
            <v>4492.1579999998212</v>
          </cell>
          <cell r="CQ280">
            <v>-10025.959900000133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2596.6959999999963</v>
          </cell>
          <cell r="G281">
            <v>-828.81379999965429</v>
          </cell>
          <cell r="H281">
            <v>1995.1198000004515</v>
          </cell>
          <cell r="I281">
            <v>-1006.6782999997959</v>
          </cell>
          <cell r="J281">
            <v>-1194.564900000114</v>
          </cell>
          <cell r="K281">
            <v>-5379.404399999883</v>
          </cell>
          <cell r="L281">
            <v>-11586.901899999939</v>
          </cell>
          <cell r="M281">
            <v>-12750.153299999889</v>
          </cell>
          <cell r="N281">
            <v>-4848.3190000001341</v>
          </cell>
          <cell r="O281">
            <v>-4493.9532000003383</v>
          </cell>
          <cell r="P281">
            <v>2662.5739000001922</v>
          </cell>
          <cell r="Q281">
            <v>286.27939999988303</v>
          </cell>
          <cell r="R281">
            <v>2608.8699999973178</v>
          </cell>
          <cell r="S281">
            <v>2015.7375999996439</v>
          </cell>
          <cell r="T281">
            <v>282.59690000023693</v>
          </cell>
          <cell r="U281">
            <v>-229.3855000003241</v>
          </cell>
          <cell r="V281">
            <v>-27.377499999944121</v>
          </cell>
          <cell r="W281">
            <v>-1727.5658999998122</v>
          </cell>
          <cell r="X281">
            <v>412.81890000030398</v>
          </cell>
          <cell r="Y281">
            <v>4107.9761999999173</v>
          </cell>
          <cell r="Z281">
            <v>-5983.1288999998942</v>
          </cell>
          <cell r="AA281">
            <v>5835.8992000003345</v>
          </cell>
          <cell r="AB281">
            <v>-762.66749999998137</v>
          </cell>
          <cell r="AC281">
            <v>-230.53979999991134</v>
          </cell>
          <cell r="AD281">
            <v>-1085.4936999999918</v>
          </cell>
          <cell r="AE281">
            <v>-9880.1376999989152</v>
          </cell>
          <cell r="AF281">
            <v>-855.91069999989122</v>
          </cell>
          <cell r="AG281">
            <v>284.40369999967515</v>
          </cell>
          <cell r="AH281">
            <v>118.78500000014901</v>
          </cell>
          <cell r="AI281">
            <v>-2369.4565000003204</v>
          </cell>
          <cell r="AJ281">
            <v>-727.68530000001192</v>
          </cell>
          <cell r="AK281">
            <v>-937.89340000040829</v>
          </cell>
          <cell r="AL281">
            <v>-0.70860000001266599</v>
          </cell>
          <cell r="AM281">
            <v>-12931.028200000059</v>
          </cell>
          <cell r="AN281">
            <v>-493.53679999988526</v>
          </cell>
          <cell r="AO281">
            <v>8106.782300000079</v>
          </cell>
          <cell r="AP281">
            <v>1594.6036000000313</v>
          </cell>
          <cell r="AQ281">
            <v>-1668.4928000001237</v>
          </cell>
          <cell r="AR281">
            <v>-4846.6608000099659</v>
          </cell>
          <cell r="AS281">
            <v>166.74959999974817</v>
          </cell>
          <cell r="AT281">
            <v>710.53370000002906</v>
          </cell>
          <cell r="AU281">
            <v>1051.6456000003964</v>
          </cell>
          <cell r="AV281">
            <v>1562.976500000339</v>
          </cell>
          <cell r="AW281">
            <v>-893.27829999988899</v>
          </cell>
          <cell r="AX281">
            <v>184.53970000008121</v>
          </cell>
          <cell r="AY281">
            <v>-3306.6775000002235</v>
          </cell>
          <cell r="AZ281">
            <v>237.33169999998063</v>
          </cell>
          <cell r="BA281">
            <v>-478.0179999996908</v>
          </cell>
          <cell r="BB281">
            <v>-4126.2393000000156</v>
          </cell>
          <cell r="BC281">
            <v>589.7237999998033</v>
          </cell>
          <cell r="BD281">
            <v>-545.94829999934882</v>
          </cell>
          <cell r="BE281">
            <v>-23699.32159999758</v>
          </cell>
          <cell r="BF281">
            <v>-927.55800000019372</v>
          </cell>
          <cell r="BG281">
            <v>-461.64859999995679</v>
          </cell>
          <cell r="BH281">
            <v>765.98710000002757</v>
          </cell>
          <cell r="BI281">
            <v>-2780.845600000117</v>
          </cell>
          <cell r="BJ281">
            <v>-936.39809999987483</v>
          </cell>
          <cell r="BK281">
            <v>-898.22209999989718</v>
          </cell>
          <cell r="BL281">
            <v>-2864.3637000001036</v>
          </cell>
          <cell r="BM281">
            <v>-4130.927899999544</v>
          </cell>
          <cell r="BN281">
            <v>-4515.1537999999709</v>
          </cell>
          <cell r="BO281">
            <v>-2120.9191999994218</v>
          </cell>
          <cell r="BP281">
            <v>513.75629999954253</v>
          </cell>
          <cell r="BQ281">
            <v>-5343.0279999999329</v>
          </cell>
          <cell r="BR281">
            <v>-16053.351000003517</v>
          </cell>
          <cell r="BS281">
            <v>-575.30659999977797</v>
          </cell>
          <cell r="BT281">
            <v>-460.4546999996528</v>
          </cell>
          <cell r="BU281">
            <v>-593.8144000004977</v>
          </cell>
          <cell r="BV281">
            <v>-898.85810000030324</v>
          </cell>
          <cell r="BW281">
            <v>-1569.3831000002101</v>
          </cell>
          <cell r="BX281">
            <v>1508.3648999999277</v>
          </cell>
          <cell r="BY281">
            <v>-16471.353199999779</v>
          </cell>
          <cell r="BZ281">
            <v>-3323.3492999998853</v>
          </cell>
          <cell r="CA281">
            <v>-484.227300000377</v>
          </cell>
          <cell r="CB281">
            <v>5289.8824000004679</v>
          </cell>
          <cell r="CC281">
            <v>1031.0439999997616</v>
          </cell>
          <cell r="CD281">
            <v>494.10439999960363</v>
          </cell>
          <cell r="CE281">
            <v>-38268.417799994349</v>
          </cell>
          <cell r="CF281">
            <v>-304.88449999969453</v>
          </cell>
          <cell r="CG281">
            <v>2005.5707000000402</v>
          </cell>
          <cell r="CH281">
            <v>-709.51769999973476</v>
          </cell>
          <cell r="CI281">
            <v>960.61359999980778</v>
          </cell>
          <cell r="CJ281">
            <v>-8311.1911000004038</v>
          </cell>
          <cell r="CK281">
            <v>-1234.0778000000864</v>
          </cell>
          <cell r="CL281">
            <v>-18595.428100000136</v>
          </cell>
          <cell r="CM281">
            <v>-16095.114400000311</v>
          </cell>
          <cell r="CN281">
            <v>9972.0519000003114</v>
          </cell>
          <cell r="CO281">
            <v>-4723.7358000008389</v>
          </cell>
          <cell r="CP281">
            <v>-167.59689999930561</v>
          </cell>
          <cell r="CQ281">
            <v>-1065.1076999995857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172.75359999993816</v>
          </cell>
          <cell r="G282">
            <v>-822.75679999962449</v>
          </cell>
          <cell r="H282">
            <v>498.7113000000827</v>
          </cell>
          <cell r="I282">
            <v>522.69499999983236</v>
          </cell>
          <cell r="J282">
            <v>-1579.5324999997392</v>
          </cell>
          <cell r="K282">
            <v>-1738.186699999962</v>
          </cell>
          <cell r="L282">
            <v>-6151.912900000345</v>
          </cell>
          <cell r="M282">
            <v>-7763.8184999995865</v>
          </cell>
          <cell r="N282">
            <v>-5298.0540000000037</v>
          </cell>
          <cell r="O282">
            <v>-5988.2413999997079</v>
          </cell>
          <cell r="P282">
            <v>2187.4611999997869</v>
          </cell>
          <cell r="Q282">
            <v>349.73930000001565</v>
          </cell>
          <cell r="R282">
            <v>-23707.390199996531</v>
          </cell>
          <cell r="S282">
            <v>3234.5482000000775</v>
          </cell>
          <cell r="T282">
            <v>-546.17870000004768</v>
          </cell>
          <cell r="U282">
            <v>-930.61109999986365</v>
          </cell>
          <cell r="V282">
            <v>-2489.8347999998368</v>
          </cell>
          <cell r="W282">
            <v>-47.765300000086427</v>
          </cell>
          <cell r="X282">
            <v>-1590.6310999998823</v>
          </cell>
          <cell r="Y282">
            <v>-1396.8697000001557</v>
          </cell>
          <cell r="Z282">
            <v>-8569.064400000032</v>
          </cell>
          <cell r="AA282">
            <v>-6914.7310000001453</v>
          </cell>
          <cell r="AB282">
            <v>-3718.6828000000678</v>
          </cell>
          <cell r="AC282">
            <v>570.47600000025705</v>
          </cell>
          <cell r="AD282">
            <v>-1308.0455000000075</v>
          </cell>
          <cell r="AE282">
            <v>-24530.751000002027</v>
          </cell>
          <cell r="AF282">
            <v>-1340.8446999997832</v>
          </cell>
          <cell r="AG282">
            <v>2999.4643999999389</v>
          </cell>
          <cell r="AH282">
            <v>-1492.6675999998115</v>
          </cell>
          <cell r="AI282">
            <v>502.49699999997392</v>
          </cell>
          <cell r="AJ282">
            <v>-1584.5196999995969</v>
          </cell>
          <cell r="AK282">
            <v>-2856.8675000001676</v>
          </cell>
          <cell r="AL282">
            <v>-6038.3547000000253</v>
          </cell>
          <cell r="AM282">
            <v>-8155.0753999999724</v>
          </cell>
          <cell r="AN282">
            <v>-5381.1702000000514</v>
          </cell>
          <cell r="AO282">
            <v>1501.3352999999188</v>
          </cell>
          <cell r="AP282">
            <v>-3114.7512999996543</v>
          </cell>
          <cell r="AQ282">
            <v>430.20339999999851</v>
          </cell>
          <cell r="AR282">
            <v>-8741.0563999861479</v>
          </cell>
          <cell r="AS282">
            <v>-254.47209999989718</v>
          </cell>
          <cell r="AT282">
            <v>-406.70509999990463</v>
          </cell>
          <cell r="AU282">
            <v>381.21409999998286</v>
          </cell>
          <cell r="AV282">
            <v>5177.1666000001132</v>
          </cell>
          <cell r="AW282">
            <v>-3121.032600000035</v>
          </cell>
          <cell r="AX282">
            <v>-2211.9786999998614</v>
          </cell>
          <cell r="AY282">
            <v>683.82129999995232</v>
          </cell>
          <cell r="AZ282">
            <v>-1943.9234999995679</v>
          </cell>
          <cell r="BA282">
            <v>-2129.2267999998294</v>
          </cell>
          <cell r="BB282">
            <v>-2742.7245000000112</v>
          </cell>
          <cell r="BC282">
            <v>-1521.2382000000216</v>
          </cell>
          <cell r="BD282">
            <v>-651.95689999964088</v>
          </cell>
          <cell r="BE282">
            <v>-35906.964900009334</v>
          </cell>
          <cell r="BF282">
            <v>302.95839999988675</v>
          </cell>
          <cell r="BG282">
            <v>734.498399999924</v>
          </cell>
          <cell r="BH282">
            <v>-636.5840000002645</v>
          </cell>
          <cell r="BI282">
            <v>-3498.7364000002854</v>
          </cell>
          <cell r="BJ282">
            <v>-2161.8999999999069</v>
          </cell>
          <cell r="BK282">
            <v>-708.8238000003621</v>
          </cell>
          <cell r="BL282">
            <v>-6063.4561000000685</v>
          </cell>
          <cell r="BM282">
            <v>-8693.5956000005826</v>
          </cell>
          <cell r="BN282">
            <v>-5848.0566999996081</v>
          </cell>
          <cell r="BO282">
            <v>-6297.3222000002861</v>
          </cell>
          <cell r="BP282">
            <v>-1984.1918999999762</v>
          </cell>
          <cell r="BQ282">
            <v>-1051.7549999998882</v>
          </cell>
          <cell r="BR282">
            <v>-42965.659800000489</v>
          </cell>
          <cell r="BS282">
            <v>-3367.606600000523</v>
          </cell>
          <cell r="BT282">
            <v>238.13610000070184</v>
          </cell>
          <cell r="BU282">
            <v>-1628.5435000006109</v>
          </cell>
          <cell r="BV282">
            <v>-984.08609999995679</v>
          </cell>
          <cell r="BW282">
            <v>-517.87919999985024</v>
          </cell>
          <cell r="BX282">
            <v>-4336.1055999998935</v>
          </cell>
          <cell r="BY282">
            <v>-4887.5396999996156</v>
          </cell>
          <cell r="BZ282">
            <v>-14093.652299999259</v>
          </cell>
          <cell r="CA282">
            <v>-6457.036600000225</v>
          </cell>
          <cell r="CB282">
            <v>1532.8313999995589</v>
          </cell>
          <cell r="CC282">
            <v>-5583.48399999924</v>
          </cell>
          <cell r="CD282">
            <v>-2880.6936999997124</v>
          </cell>
          <cell r="CE282">
            <v>-50075.049100019038</v>
          </cell>
          <cell r="CF282">
            <v>3605.8217000002041</v>
          </cell>
          <cell r="CG282">
            <v>-8741.1929000001401</v>
          </cell>
          <cell r="CH282">
            <v>-7556.5182999996468</v>
          </cell>
          <cell r="CI282">
            <v>-3466.2921000001952</v>
          </cell>
          <cell r="CJ282">
            <v>361.34840000001714</v>
          </cell>
          <cell r="CK282">
            <v>-4606.4270000001416</v>
          </cell>
          <cell r="CL282">
            <v>-11812.243900000118</v>
          </cell>
          <cell r="CM282">
            <v>-21648.501699999906</v>
          </cell>
          <cell r="CN282">
            <v>-760.45750000048429</v>
          </cell>
          <cell r="CO282">
            <v>-1784.2801000000909</v>
          </cell>
          <cell r="CP282">
            <v>6301.8542999997735</v>
          </cell>
          <cell r="CQ282">
            <v>31.839999999850988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-57009.523000009358</v>
          </cell>
          <cell r="BS283">
            <v>-3196.8228000001982</v>
          </cell>
          <cell r="BT283">
            <v>-1731.6343999998644</v>
          </cell>
          <cell r="BU283">
            <v>-1491.9424999998882</v>
          </cell>
          <cell r="BV283">
            <v>-1998.6870000003837</v>
          </cell>
          <cell r="BW283">
            <v>-3025.0046000001021</v>
          </cell>
          <cell r="BX283">
            <v>-12240.465399999637</v>
          </cell>
          <cell r="BY283">
            <v>-13981.813199999742</v>
          </cell>
          <cell r="BZ283">
            <v>-14101.053199999966</v>
          </cell>
          <cell r="CA283">
            <v>-3003.8036000002176</v>
          </cell>
          <cell r="CB283">
            <v>-7676.0374999996275</v>
          </cell>
          <cell r="CC283">
            <v>3827.6563999997452</v>
          </cell>
          <cell r="CD283">
            <v>1610.0847999993712</v>
          </cell>
          <cell r="CE283">
            <v>-36133.521899990737</v>
          </cell>
          <cell r="CF283">
            <v>-2031.1823999993503</v>
          </cell>
          <cell r="CG283">
            <v>-78.679999999701977</v>
          </cell>
          <cell r="CH283">
            <v>-5593.7363999998197</v>
          </cell>
          <cell r="CI283">
            <v>-1787.8790999995545</v>
          </cell>
          <cell r="CJ283">
            <v>-2950.3796999999322</v>
          </cell>
          <cell r="CK283">
            <v>-8835.5548000000417</v>
          </cell>
          <cell r="CL283">
            <v>-10977.272499999963</v>
          </cell>
          <cell r="CM283">
            <v>-8619.3162000002339</v>
          </cell>
          <cell r="CN283">
            <v>825.36520000081509</v>
          </cell>
          <cell r="CO283">
            <v>-1968.8497999999672</v>
          </cell>
          <cell r="CP283">
            <v>7698.9048000006005</v>
          </cell>
          <cell r="CQ283">
            <v>-1814.9409999996424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-28363.901000000536</v>
          </cell>
          <cell r="BS284">
            <v>-238.54420000035316</v>
          </cell>
          <cell r="BT284">
            <v>-688.8234999999404</v>
          </cell>
          <cell r="BU284">
            <v>-123.85769999958575</v>
          </cell>
          <cell r="BV284">
            <v>-3689.4952999996021</v>
          </cell>
          <cell r="BW284">
            <v>112.90529999975115</v>
          </cell>
          <cell r="BX284">
            <v>-1635.4370999997482</v>
          </cell>
          <cell r="BY284">
            <v>-9999.3028000006452</v>
          </cell>
          <cell r="BZ284">
            <v>-5407.1661999998614</v>
          </cell>
          <cell r="CA284">
            <v>30.279699999839067</v>
          </cell>
          <cell r="CB284">
            <v>-5491.295399999246</v>
          </cell>
          <cell r="CC284">
            <v>-3267.5961999995634</v>
          </cell>
          <cell r="CD284">
            <v>2034.4324000002816</v>
          </cell>
          <cell r="CE284">
            <v>-66106.424000002444</v>
          </cell>
          <cell r="CF284">
            <v>-1561.23929999955</v>
          </cell>
          <cell r="CG284">
            <v>-7163.4314000001177</v>
          </cell>
          <cell r="CH284">
            <v>1395.7993000000715</v>
          </cell>
          <cell r="CI284">
            <v>-1560.1634999997914</v>
          </cell>
          <cell r="CJ284">
            <v>-1317.8190000001341</v>
          </cell>
          <cell r="CK284">
            <v>-5380.1683999998495</v>
          </cell>
          <cell r="CL284">
            <v>-20229.155299999751</v>
          </cell>
          <cell r="CM284">
            <v>-16769.6847000001</v>
          </cell>
          <cell r="CN284">
            <v>-4359.9122999999672</v>
          </cell>
          <cell r="CO284">
            <v>668.8730999995023</v>
          </cell>
          <cell r="CP284">
            <v>-5736.9405000004917</v>
          </cell>
          <cell r="CQ284">
            <v>-4092.5820000004023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-38204.313800022006</v>
          </cell>
          <cell r="BS285">
            <v>8879.8140000002459</v>
          </cell>
          <cell r="BT285">
            <v>-5056.3992000008002</v>
          </cell>
          <cell r="BU285">
            <v>-4065.5251000002027</v>
          </cell>
          <cell r="BV285">
            <v>781.44670000020415</v>
          </cell>
          <cell r="BW285">
            <v>-2418.5651000002399</v>
          </cell>
          <cell r="BX285">
            <v>1004.1151999998838</v>
          </cell>
          <cell r="BY285">
            <v>-17375.146300000139</v>
          </cell>
          <cell r="BZ285">
            <v>-13631.570100000128</v>
          </cell>
          <cell r="CA285">
            <v>4234.2299999995157</v>
          </cell>
          <cell r="CB285">
            <v>-5850.4687999999151</v>
          </cell>
          <cell r="CC285">
            <v>-8061.6789000006393</v>
          </cell>
          <cell r="CD285">
            <v>3355.4337999997661</v>
          </cell>
          <cell r="CE285">
            <v>-66965.740700006485</v>
          </cell>
          <cell r="CF285">
            <v>-1706.6342000002041</v>
          </cell>
          <cell r="CG285">
            <v>-1005.0208999998868</v>
          </cell>
          <cell r="CH285">
            <v>-3367.2004000004381</v>
          </cell>
          <cell r="CI285">
            <v>-4907.7132999999449</v>
          </cell>
          <cell r="CJ285">
            <v>-2066.6329999994487</v>
          </cell>
          <cell r="CK285">
            <v>-3624.2367999991402</v>
          </cell>
          <cell r="CL285">
            <v>-29432.372800000012</v>
          </cell>
          <cell r="CM285">
            <v>-10160.599999999627</v>
          </cell>
          <cell r="CN285">
            <v>5182.5304000005126</v>
          </cell>
          <cell r="CO285">
            <v>128.33730000071228</v>
          </cell>
          <cell r="CP285">
            <v>-15130.567300000228</v>
          </cell>
          <cell r="CQ285">
            <v>-875.62969999946654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-20502.789199993014</v>
          </cell>
          <cell r="BS286">
            <v>10452.273599999957</v>
          </cell>
          <cell r="BT286">
            <v>4888.251099999994</v>
          </cell>
          <cell r="BU286">
            <v>2248.9619999993593</v>
          </cell>
          <cell r="BV286">
            <v>1627.8999999994412</v>
          </cell>
          <cell r="BW286">
            <v>249.8597000008449</v>
          </cell>
          <cell r="BX286">
            <v>964.92350000049919</v>
          </cell>
          <cell r="BY286">
            <v>-22665.022800000384</v>
          </cell>
          <cell r="BZ286">
            <v>-15002.799899999984</v>
          </cell>
          <cell r="CA286">
            <v>864.47789999935776</v>
          </cell>
          <cell r="CB286">
            <v>720.36070000007749</v>
          </cell>
          <cell r="CC286">
            <v>-1521.6447999998927</v>
          </cell>
          <cell r="CD286">
            <v>-3330.3302000006661</v>
          </cell>
          <cell r="CE286">
            <v>-51428.718700006604</v>
          </cell>
          <cell r="CF286">
            <v>2219.6382999997586</v>
          </cell>
          <cell r="CG286">
            <v>2192.1391000002623</v>
          </cell>
          <cell r="CH286">
            <v>1221.9782999996096</v>
          </cell>
          <cell r="CI286">
            <v>-37.291699999943376</v>
          </cell>
          <cell r="CJ286">
            <v>1818.9807000001892</v>
          </cell>
          <cell r="CK286">
            <v>-3595.509100000374</v>
          </cell>
          <cell r="CL286">
            <v>-29947.131599999964</v>
          </cell>
          <cell r="CM286">
            <v>-20854.20380000025</v>
          </cell>
          <cell r="CN286">
            <v>-6553.4665000000969</v>
          </cell>
          <cell r="CO286">
            <v>-686.3296999996528</v>
          </cell>
          <cell r="CP286">
            <v>5790.2597000002861</v>
          </cell>
          <cell r="CQ286">
            <v>-2997.7823999999091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-119868.84749001265</v>
          </cell>
          <cell r="BS287">
            <v>-9881.7931199995801</v>
          </cell>
          <cell r="BT287">
            <v>-2459.993370000273</v>
          </cell>
          <cell r="BU287">
            <v>-9811.9334400007501</v>
          </cell>
          <cell r="BV287">
            <v>1561.6936699999496</v>
          </cell>
          <cell r="BW287">
            <v>-3853.189600000158</v>
          </cell>
          <cell r="BX287">
            <v>-21525.087539999746</v>
          </cell>
          <cell r="BY287">
            <v>-10718.202279999852</v>
          </cell>
          <cell r="BZ287">
            <v>-15749.613470001146</v>
          </cell>
          <cell r="CA287">
            <v>-24846.576999999583</v>
          </cell>
          <cell r="CB287">
            <v>-11393.099710000679</v>
          </cell>
          <cell r="CC287">
            <v>-3916.3283700002357</v>
          </cell>
          <cell r="CD287">
            <v>-7274.7232600003481</v>
          </cell>
          <cell r="CE287">
            <v>-165350.28284002841</v>
          </cell>
          <cell r="CF287">
            <v>-3119.1907500000671</v>
          </cell>
          <cell r="CG287">
            <v>-9266.5431899996474</v>
          </cell>
          <cell r="CH287">
            <v>-14022.348629999906</v>
          </cell>
          <cell r="CI287">
            <v>-2748.0016599996015</v>
          </cell>
          <cell r="CJ287">
            <v>-5458.4092999999411</v>
          </cell>
          <cell r="CK287">
            <v>-26887.47502999939</v>
          </cell>
          <cell r="CL287">
            <v>-15270.147719999775</v>
          </cell>
          <cell r="CM287">
            <v>-18988.105800000951</v>
          </cell>
          <cell r="CN287">
            <v>-26220.97937999852</v>
          </cell>
          <cell r="CO287">
            <v>-16029.085139999166</v>
          </cell>
          <cell r="CP287">
            <v>-125.31331000011414</v>
          </cell>
          <cell r="CQ287">
            <v>-27214.682930000126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-2.8087064908914772E-2</v>
          </cell>
          <cell r="BS288">
            <v>0</v>
          </cell>
          <cell r="BT288">
            <v>0</v>
          </cell>
          <cell r="BU288">
            <v>0</v>
          </cell>
          <cell r="BV288">
            <v>-9.2169600029278799E-4</v>
          </cell>
          <cell r="BW288">
            <v>-1.5273129604848001E-2</v>
          </cell>
          <cell r="BX288">
            <v>-7.9897200025308944E-4</v>
          </cell>
          <cell r="BY288">
            <v>-5.9793140018979292E-3</v>
          </cell>
          <cell r="BZ288">
            <v>0</v>
          </cell>
          <cell r="CA288">
            <v>-4.0835960012958611E-3</v>
          </cell>
          <cell r="CB288">
            <v>-1.0303573003270818E-3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-248.73213544084024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-243.80018303974066</v>
          </cell>
          <cell r="BF290">
            <v>0</v>
          </cell>
          <cell r="BG290">
            <v>-243.80018303981331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6.9215584841969768E-2</v>
          </cell>
          <cell r="S292">
            <v>0</v>
          </cell>
          <cell r="T292">
            <v>1.5637450004972811E-4</v>
          </cell>
          <cell r="U292">
            <v>-2.7011919008584906E-4</v>
          </cell>
          <cell r="V292">
            <v>3.0830164909785851E-3</v>
          </cell>
          <cell r="W292">
            <v>1.7982901955708092E-2</v>
          </cell>
          <cell r="X292">
            <v>1.3863744704400341E-2</v>
          </cell>
          <cell r="Y292">
            <v>1.3477682704278016E-2</v>
          </cell>
          <cell r="Z292">
            <v>3.8103210012066513E-4</v>
          </cell>
          <cell r="AA292">
            <v>1.0651335973380943E-2</v>
          </cell>
          <cell r="AB292">
            <v>9.889615603139057E-3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-37651.089127099724</v>
          </cell>
          <cell r="AF296">
            <v>-1246.4957899999572</v>
          </cell>
          <cell r="AG296">
            <v>-3833.9041563000064</v>
          </cell>
          <cell r="AH296">
            <v>-4881.8763394999551</v>
          </cell>
          <cell r="AI296">
            <v>-3797.1750064999796</v>
          </cell>
          <cell r="AJ296">
            <v>-7618.0702587999986</v>
          </cell>
          <cell r="AK296">
            <v>-3679.5121429999708</v>
          </cell>
          <cell r="AL296">
            <v>-126.51066900003934</v>
          </cell>
          <cell r="AM296">
            <v>-1587.1041039999691</v>
          </cell>
          <cell r="AN296">
            <v>-4113.279853999964</v>
          </cell>
          <cell r="AO296">
            <v>-3741.6796400000458</v>
          </cell>
          <cell r="AP296">
            <v>-1866.8785259999568</v>
          </cell>
          <cell r="AQ296">
            <v>-1158.6026400000555</v>
          </cell>
          <cell r="AR296">
            <v>-35816.881374499877</v>
          </cell>
          <cell r="AS296">
            <v>-1230.5310799999861</v>
          </cell>
          <cell r="AT296">
            <v>-3290.6650050000753</v>
          </cell>
          <cell r="AU296">
            <v>-4276.2887895000167</v>
          </cell>
          <cell r="AV296">
            <v>-3764.2868559999624</v>
          </cell>
          <cell r="AW296">
            <v>-6857.171239999996</v>
          </cell>
          <cell r="AX296">
            <v>-4056.2394339999883</v>
          </cell>
          <cell r="AY296">
            <v>-542.62216999998782</v>
          </cell>
          <cell r="AZ296">
            <v>-2241.4895499999984</v>
          </cell>
          <cell r="BA296">
            <v>-3420.7951880000182</v>
          </cell>
          <cell r="BB296">
            <v>-2949.810381999996</v>
          </cell>
          <cell r="BC296">
            <v>-1796.507009999943</v>
          </cell>
          <cell r="BD296">
            <v>-1390.4746700000251</v>
          </cell>
          <cell r="BE296">
            <v>-32228.840116900159</v>
          </cell>
          <cell r="BF296">
            <v>-765.68891999998596</v>
          </cell>
          <cell r="BG296">
            <v>-2851.9622770000715</v>
          </cell>
          <cell r="BH296">
            <v>-4023.8865940000396</v>
          </cell>
          <cell r="BI296">
            <v>-4514.9781420999789</v>
          </cell>
          <cell r="BJ296">
            <v>-5530.5586699999985</v>
          </cell>
          <cell r="BK296">
            <v>-2545.5946375000058</v>
          </cell>
          <cell r="BL296">
            <v>-1042.9043110000202</v>
          </cell>
          <cell r="BM296">
            <v>-2490.5156222999794</v>
          </cell>
          <cell r="BN296">
            <v>-3491.9761619999772</v>
          </cell>
          <cell r="BO296">
            <v>-3672.6936110000242</v>
          </cell>
          <cell r="BP296">
            <v>-796.06737000006251</v>
          </cell>
          <cell r="BQ296">
            <v>-502.01379999995697</v>
          </cell>
          <cell r="BR296">
            <v>-33403.844689939986</v>
          </cell>
          <cell r="BS296">
            <v>-569.02211999997962</v>
          </cell>
          <cell r="BT296">
            <v>-2995.1722359999549</v>
          </cell>
          <cell r="BU296">
            <v>-2432.5708210000303</v>
          </cell>
          <cell r="BV296">
            <v>-2666.3610823999625</v>
          </cell>
          <cell r="BW296">
            <v>-5481.4559290999896</v>
          </cell>
          <cell r="BX296">
            <v>-3367.8311420000391</v>
          </cell>
          <cell r="BY296">
            <v>-785.04154700000072</v>
          </cell>
          <cell r="BZ296">
            <v>-2840.5970329999691</v>
          </cell>
          <cell r="CA296">
            <v>-4213.9323415000108</v>
          </cell>
          <cell r="CB296">
            <v>-4259.5541479399544</v>
          </cell>
          <cell r="CC296">
            <v>-2101.6244399999268</v>
          </cell>
          <cell r="CD296">
            <v>-1690.6818500000518</v>
          </cell>
          <cell r="CE296">
            <v>-31947.437813700177</v>
          </cell>
          <cell r="CF296">
            <v>-586.91182999999728</v>
          </cell>
          <cell r="CG296">
            <v>-1705.3697529999772</v>
          </cell>
          <cell r="CH296">
            <v>-4446.7752089999849</v>
          </cell>
          <cell r="CI296">
            <v>-4282.9264894999797</v>
          </cell>
          <cell r="CJ296">
            <v>-4406.9943859999767</v>
          </cell>
          <cell r="CK296">
            <v>-3781.117322999984</v>
          </cell>
          <cell r="CL296">
            <v>-821.35724100004882</v>
          </cell>
          <cell r="CM296">
            <v>-3046.8904240000411</v>
          </cell>
          <cell r="CN296">
            <v>-3368.8411269999924</v>
          </cell>
          <cell r="CO296">
            <v>-3316.3838811999885</v>
          </cell>
          <cell r="CP296">
            <v>-1002.0809799999697</v>
          </cell>
          <cell r="CQ296">
            <v>-1181.7891700000037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749.9199999999837</v>
          </cell>
          <cell r="G304">
            <v>308.69999999995343</v>
          </cell>
          <cell r="H304">
            <v>396.96999999997206</v>
          </cell>
          <cell r="I304">
            <v>132.28000000002794</v>
          </cell>
          <cell r="J304">
            <v>727.81999999994878</v>
          </cell>
          <cell r="K304">
            <v>771.93000000002212</v>
          </cell>
          <cell r="L304">
            <v>220.60999999998603</v>
          </cell>
          <cell r="M304">
            <v>926.37999999994645</v>
          </cell>
          <cell r="N304">
            <v>-44.190000000002328</v>
          </cell>
          <cell r="O304">
            <v>1014.5499999999884</v>
          </cell>
          <cell r="P304">
            <v>264.64000000001397</v>
          </cell>
          <cell r="Q304">
            <v>860.15999999997439</v>
          </cell>
          <cell r="R304">
            <v>8099.4799999995157</v>
          </cell>
          <cell r="S304">
            <v>993.25999999995111</v>
          </cell>
          <cell r="T304">
            <v>331.03999999997905</v>
          </cell>
          <cell r="U304">
            <v>971.0899999999674</v>
          </cell>
          <cell r="V304">
            <v>154.44000000000233</v>
          </cell>
          <cell r="W304">
            <v>595.86999999999534</v>
          </cell>
          <cell r="X304">
            <v>485.52999999999884</v>
          </cell>
          <cell r="Y304">
            <v>595.85999999998603</v>
          </cell>
          <cell r="Z304">
            <v>1412.4000000000233</v>
          </cell>
          <cell r="AA304">
            <v>529.64000000001397</v>
          </cell>
          <cell r="AB304">
            <v>551.68999999994412</v>
          </cell>
          <cell r="AC304">
            <v>639.95999999996275</v>
          </cell>
          <cell r="AD304">
            <v>838.70000000001164</v>
          </cell>
          <cell r="AE304">
            <v>6426.7399999997579</v>
          </cell>
          <cell r="AF304">
            <v>971.78000000002794</v>
          </cell>
          <cell r="AG304">
            <v>353.38000000000466</v>
          </cell>
          <cell r="AH304">
            <v>1037.9699999999721</v>
          </cell>
          <cell r="AI304">
            <v>397.56999999994878</v>
          </cell>
          <cell r="AJ304">
            <v>750.9199999999837</v>
          </cell>
          <cell r="AK304">
            <v>684.64000000001397</v>
          </cell>
          <cell r="AL304">
            <v>132.39999999999418</v>
          </cell>
          <cell r="AM304">
            <v>1325.1300000000047</v>
          </cell>
          <cell r="AN304">
            <v>132.5800000000163</v>
          </cell>
          <cell r="AO304">
            <v>-861.30999999999767</v>
          </cell>
          <cell r="AP304">
            <v>507.93999999994412</v>
          </cell>
          <cell r="AQ304">
            <v>993.74000000004889</v>
          </cell>
          <cell r="AR304">
            <v>7072.0999999996275</v>
          </cell>
          <cell r="AS304">
            <v>596.67999999999302</v>
          </cell>
          <cell r="AT304">
            <v>132.55999999999767</v>
          </cell>
          <cell r="AU304">
            <v>464.12999999994645</v>
          </cell>
          <cell r="AV304">
            <v>198.9199999999837</v>
          </cell>
          <cell r="AW304">
            <v>1856.3800000000047</v>
          </cell>
          <cell r="AX304">
            <v>265.18999999997322</v>
          </cell>
          <cell r="AY304">
            <v>-44.239999999990687</v>
          </cell>
          <cell r="AZ304">
            <v>1458.7199999999721</v>
          </cell>
          <cell r="BA304">
            <v>331.5</v>
          </cell>
          <cell r="BB304">
            <v>795.5800000000163</v>
          </cell>
          <cell r="BC304">
            <v>309.40000000002328</v>
          </cell>
          <cell r="BD304">
            <v>707.28000000002794</v>
          </cell>
          <cell r="BE304">
            <v>4069.3400000003166</v>
          </cell>
          <cell r="BF304">
            <v>884.56999999994878</v>
          </cell>
          <cell r="BG304">
            <v>22.03000000002794</v>
          </cell>
          <cell r="BH304">
            <v>442.30999999999767</v>
          </cell>
          <cell r="BI304">
            <v>88.519999999989523</v>
          </cell>
          <cell r="BJ304">
            <v>9.9999999976716936E-2</v>
          </cell>
          <cell r="BK304">
            <v>530.70999999999185</v>
          </cell>
          <cell r="BL304">
            <v>199.02999999999884</v>
          </cell>
          <cell r="BM304">
            <v>44.400000000023283</v>
          </cell>
          <cell r="BN304">
            <v>1105.6900000000023</v>
          </cell>
          <cell r="BO304">
            <v>420.09999999997672</v>
          </cell>
          <cell r="BP304">
            <v>22.159999999974389</v>
          </cell>
          <cell r="BQ304">
            <v>309.71999999997206</v>
          </cell>
          <cell r="BR304">
            <v>6098.25</v>
          </cell>
          <cell r="BS304">
            <v>1338.5999999999767</v>
          </cell>
          <cell r="BT304">
            <v>99.139999999897555</v>
          </cell>
          <cell r="BU304">
            <v>347.30000000004657</v>
          </cell>
          <cell r="BV304">
            <v>-3.9999999920837581E-2</v>
          </cell>
          <cell r="BW304">
            <v>842.79999999993015</v>
          </cell>
          <cell r="BX304">
            <v>396.75</v>
          </cell>
          <cell r="BY304">
            <v>793.37999999988824</v>
          </cell>
          <cell r="BZ304">
            <v>1239.1399999998976</v>
          </cell>
          <cell r="CA304">
            <v>-49.600000000093132</v>
          </cell>
          <cell r="CB304">
            <v>595</v>
          </cell>
          <cell r="CC304">
            <v>545.3399999999674</v>
          </cell>
          <cell r="CD304">
            <v>-49.560000000055879</v>
          </cell>
          <cell r="CE304">
            <v>6250.4599999999627</v>
          </cell>
          <cell r="CF304">
            <v>496.20000000006985</v>
          </cell>
          <cell r="CG304">
            <v>198.40000000002328</v>
          </cell>
          <cell r="CH304">
            <v>347.1600000000326</v>
          </cell>
          <cell r="CI304">
            <v>99.200000000069849</v>
          </cell>
          <cell r="CJ304">
            <v>1240.2000000000698</v>
          </cell>
          <cell r="CK304">
            <v>793.5</v>
          </cell>
          <cell r="CL304">
            <v>496.10000000009313</v>
          </cell>
          <cell r="CM304">
            <v>545.69999999995343</v>
          </cell>
          <cell r="CN304">
            <v>1240.4000000000233</v>
          </cell>
          <cell r="CO304">
            <v>-49.75</v>
          </cell>
          <cell r="CP304">
            <v>-446.75</v>
          </cell>
          <cell r="CQ304">
            <v>1290.1000000000931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513.44000000000233</v>
          </cell>
          <cell r="G306">
            <v>211.43000000002212</v>
          </cell>
          <cell r="H306">
            <v>317.05999999999767</v>
          </cell>
          <cell r="I306">
            <v>166.13000000000466</v>
          </cell>
          <cell r="J306">
            <v>800.3300000000163</v>
          </cell>
          <cell r="K306">
            <v>468.06999999997788</v>
          </cell>
          <cell r="L306">
            <v>211.38000000000466</v>
          </cell>
          <cell r="M306">
            <v>649.23999999999069</v>
          </cell>
          <cell r="N306">
            <v>166.04999999998836</v>
          </cell>
          <cell r="O306">
            <v>694.55999999999767</v>
          </cell>
          <cell r="P306">
            <v>181.22000000000116</v>
          </cell>
          <cell r="Q306">
            <v>588.89000000001397</v>
          </cell>
          <cell r="R306">
            <v>6346.3299999996088</v>
          </cell>
          <cell r="S306">
            <v>679.89000000001397</v>
          </cell>
          <cell r="T306">
            <v>226.63999999998487</v>
          </cell>
          <cell r="U306">
            <v>725.3300000000163</v>
          </cell>
          <cell r="V306">
            <v>136</v>
          </cell>
          <cell r="W306">
            <v>695.07999999998719</v>
          </cell>
          <cell r="X306">
            <v>468.42999999999302</v>
          </cell>
          <cell r="Y306">
            <v>483.52999999999884</v>
          </cell>
          <cell r="Z306">
            <v>982.20000000001164</v>
          </cell>
          <cell r="AA306">
            <v>468.42999999999302</v>
          </cell>
          <cell r="AB306">
            <v>468.42000000001281</v>
          </cell>
          <cell r="AC306">
            <v>438.17999999999302</v>
          </cell>
          <cell r="AD306">
            <v>574.19999999998254</v>
          </cell>
          <cell r="AE306">
            <v>5216.7700000004843</v>
          </cell>
          <cell r="AF306">
            <v>665.35000000000582</v>
          </cell>
          <cell r="AG306">
            <v>241.93999999997322</v>
          </cell>
          <cell r="AH306">
            <v>740.95000000001164</v>
          </cell>
          <cell r="AI306">
            <v>317.5800000000163</v>
          </cell>
          <cell r="AJ306">
            <v>665.38000000000466</v>
          </cell>
          <cell r="AK306">
            <v>635.07999999998719</v>
          </cell>
          <cell r="AL306">
            <v>136.02999999999884</v>
          </cell>
          <cell r="AM306">
            <v>892.05000000001746</v>
          </cell>
          <cell r="AN306">
            <v>257.05999999999767</v>
          </cell>
          <cell r="AO306">
            <v>-362.8300000000163</v>
          </cell>
          <cell r="AP306">
            <v>347.77999999999884</v>
          </cell>
          <cell r="AQ306">
            <v>680.39999999999418</v>
          </cell>
          <cell r="AR306">
            <v>4569.3100000000559</v>
          </cell>
          <cell r="AS306">
            <v>408.51000000000931</v>
          </cell>
          <cell r="AT306">
            <v>90.850000000005821</v>
          </cell>
          <cell r="AU306">
            <v>363.11000000001513</v>
          </cell>
          <cell r="AV306">
            <v>242.08999999999651</v>
          </cell>
          <cell r="AW306">
            <v>756.4199999999837</v>
          </cell>
          <cell r="AX306">
            <v>317.76000000000931</v>
          </cell>
          <cell r="AY306">
            <v>15.14000000001397</v>
          </cell>
          <cell r="AZ306">
            <v>741.33999999999651</v>
          </cell>
          <cell r="BA306">
            <v>302.64999999999418</v>
          </cell>
          <cell r="BB306">
            <v>635.52999999999884</v>
          </cell>
          <cell r="BC306">
            <v>211.75</v>
          </cell>
          <cell r="BD306">
            <v>484.15999999997439</v>
          </cell>
          <cell r="BE306">
            <v>3315.7500000004657</v>
          </cell>
          <cell r="BF306">
            <v>605.60000000000582</v>
          </cell>
          <cell r="BG306">
            <v>15.170000000012806</v>
          </cell>
          <cell r="BH306">
            <v>363.36000000001513</v>
          </cell>
          <cell r="BI306">
            <v>105.97000000000116</v>
          </cell>
          <cell r="BJ306">
            <v>302.80999999999767</v>
          </cell>
          <cell r="BK306">
            <v>454.22000000000116</v>
          </cell>
          <cell r="BL306">
            <v>196.82000000000698</v>
          </cell>
          <cell r="BM306">
            <v>272.52999999999884</v>
          </cell>
          <cell r="BN306">
            <v>363.39000000001397</v>
          </cell>
          <cell r="BO306">
            <v>408.76999999998952</v>
          </cell>
          <cell r="BP306">
            <v>15.160000000003492</v>
          </cell>
          <cell r="BQ306">
            <v>211.95000000001164</v>
          </cell>
          <cell r="BR306">
            <v>2424.1899999994785</v>
          </cell>
          <cell r="BS306">
            <v>409.0800000000163</v>
          </cell>
          <cell r="BT306">
            <v>30.300000000017462</v>
          </cell>
          <cell r="BU306">
            <v>106.11000000001513</v>
          </cell>
          <cell r="BV306">
            <v>15.170000000012806</v>
          </cell>
          <cell r="BW306">
            <v>409.05000000001746</v>
          </cell>
          <cell r="BX306">
            <v>151.48999999999069</v>
          </cell>
          <cell r="BY306">
            <v>272.72000000000116</v>
          </cell>
          <cell r="BZ306">
            <v>454.54000000000815</v>
          </cell>
          <cell r="CA306">
            <v>242.43999999997322</v>
          </cell>
          <cell r="CB306">
            <v>181.77999999999884</v>
          </cell>
          <cell r="CC306">
            <v>166.64999999999418</v>
          </cell>
          <cell r="CD306">
            <v>-15.139999999984866</v>
          </cell>
          <cell r="CE306">
            <v>1819.5199999997858</v>
          </cell>
          <cell r="CF306">
            <v>151.66000000000349</v>
          </cell>
          <cell r="CG306">
            <v>60.639999999984866</v>
          </cell>
          <cell r="CH306">
            <v>106.17000000001281</v>
          </cell>
          <cell r="CI306">
            <v>30.349999999976717</v>
          </cell>
          <cell r="CJ306">
            <v>288.11000000001513</v>
          </cell>
          <cell r="CK306">
            <v>272.89999999999418</v>
          </cell>
          <cell r="CL306">
            <v>151.64000000001397</v>
          </cell>
          <cell r="CM306">
            <v>166.77999999999884</v>
          </cell>
          <cell r="CN306">
            <v>348.67000000001281</v>
          </cell>
          <cell r="CO306">
            <v>-15.099999999976717</v>
          </cell>
          <cell r="CP306">
            <v>-136.45999999999185</v>
          </cell>
          <cell r="CQ306">
            <v>394.15999999997439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-8943.640000000014</v>
          </cell>
          <cell r="G308">
            <v>-7679.1599999999889</v>
          </cell>
          <cell r="H308">
            <v>-8422.5899999999965</v>
          </cell>
          <cell r="I308">
            <v>-7368.3600000000006</v>
          </cell>
          <cell r="J308">
            <v>-7220.3600000000006</v>
          </cell>
          <cell r="K308">
            <v>-6863.4649999999965</v>
          </cell>
          <cell r="L308">
            <v>-7068.7950000000128</v>
          </cell>
          <cell r="M308">
            <v>-7204.5550000000076</v>
          </cell>
          <cell r="N308">
            <v>-7789.0500000000029</v>
          </cell>
          <cell r="O308">
            <v>-8617.609999999986</v>
          </cell>
          <cell r="P308">
            <v>-8048.2700000000041</v>
          </cell>
          <cell r="Q308">
            <v>-8665.0999999999767</v>
          </cell>
          <cell r="R308">
            <v>-90815.37799999956</v>
          </cell>
          <cell r="S308">
            <v>-8590.859999999986</v>
          </cell>
          <cell r="T308">
            <v>-7157.2890000000043</v>
          </cell>
          <cell r="U308">
            <v>-7848.7300000000105</v>
          </cell>
          <cell r="V308">
            <v>-7302.9199999999983</v>
          </cell>
          <cell r="W308">
            <v>-7289.1440000000002</v>
          </cell>
          <cell r="X308">
            <v>-6893.75</v>
          </cell>
          <cell r="Y308">
            <v>-6798.7200000000012</v>
          </cell>
          <cell r="Z308">
            <v>-6940.5</v>
          </cell>
          <cell r="AA308">
            <v>-7483.6649999999936</v>
          </cell>
          <cell r="AB308">
            <v>-8378.0899999999965</v>
          </cell>
          <cell r="AC308">
            <v>-7758.7099999999919</v>
          </cell>
          <cell r="AD308">
            <v>-8373</v>
          </cell>
          <cell r="AE308">
            <v>-91084.360999999801</v>
          </cell>
          <cell r="AF308">
            <v>-8654.4700000000012</v>
          </cell>
          <cell r="AG308">
            <v>-7054.4459999999963</v>
          </cell>
          <cell r="AH308">
            <v>-7714.8249999999825</v>
          </cell>
          <cell r="AI308">
            <v>-7197.3960000000079</v>
          </cell>
          <cell r="AJ308">
            <v>-7305.6999999999971</v>
          </cell>
          <cell r="AK308">
            <v>-6751.8300000000017</v>
          </cell>
          <cell r="AL308">
            <v>-7070.7700000000041</v>
          </cell>
          <cell r="AM308">
            <v>-6973.0390000000043</v>
          </cell>
          <cell r="AN308">
            <v>-7552.7300000000105</v>
          </cell>
          <cell r="AO308">
            <v>-9097.4599999999919</v>
          </cell>
          <cell r="AP308">
            <v>-7588.2850000000035</v>
          </cell>
          <cell r="AQ308">
            <v>-8123.4100000000035</v>
          </cell>
          <cell r="AR308">
            <v>-91360.638999999734</v>
          </cell>
          <cell r="AS308">
            <v>-8775.1200000000244</v>
          </cell>
          <cell r="AT308">
            <v>-7367.9600000000064</v>
          </cell>
          <cell r="AU308">
            <v>-7907.794000000009</v>
          </cell>
          <cell r="AV308">
            <v>-7122.3000000000029</v>
          </cell>
          <cell r="AW308">
            <v>-7128.3000000000029</v>
          </cell>
          <cell r="AX308">
            <v>-6899.3450000000012</v>
          </cell>
          <cell r="AY308">
            <v>-7168.8000000000029</v>
          </cell>
          <cell r="AZ308">
            <v>-7060.3899999999994</v>
          </cell>
          <cell r="BA308">
            <v>-7434.4400000000023</v>
          </cell>
          <cell r="BB308">
            <v>-8305.1700000000128</v>
          </cell>
          <cell r="BC308">
            <v>-7780.7200000000012</v>
          </cell>
          <cell r="BD308">
            <v>-8410.2999999999884</v>
          </cell>
          <cell r="BE308">
            <v>-91094.371000000276</v>
          </cell>
          <cell r="BF308">
            <v>-8503.6900000000023</v>
          </cell>
          <cell r="BG308">
            <v>-7642.4499999999971</v>
          </cell>
          <cell r="BH308">
            <v>-7719.2899999999936</v>
          </cell>
          <cell r="BI308">
            <v>-7081.3449999999866</v>
          </cell>
          <cell r="BJ308">
            <v>-7352.5099999999948</v>
          </cell>
          <cell r="BK308">
            <v>-6915.5099999999948</v>
          </cell>
          <cell r="BL308">
            <v>-6997.75</v>
          </cell>
          <cell r="BM308">
            <v>-7350.5699999999924</v>
          </cell>
          <cell r="BN308">
            <v>-7332.9459999999963</v>
          </cell>
          <cell r="BO308">
            <v>-8250.2700000000186</v>
          </cell>
          <cell r="BP308">
            <v>-7589.3800000000047</v>
          </cell>
          <cell r="BQ308">
            <v>-8358.6600000000035</v>
          </cell>
          <cell r="BR308">
            <v>-87974.447999999858</v>
          </cell>
          <cell r="BS308">
            <v>-8149.3800000000047</v>
          </cell>
          <cell r="BT308">
            <v>-6791.8699999999953</v>
          </cell>
          <cell r="BU308">
            <v>-7496.0460000000021</v>
          </cell>
          <cell r="BV308">
            <v>-7043.2360000000044</v>
          </cell>
          <cell r="BW308">
            <v>-7179.596000000005</v>
          </cell>
          <cell r="BX308">
            <v>-6874.8800000000047</v>
          </cell>
          <cell r="BY308">
            <v>-6877.1049999999959</v>
          </cell>
          <cell r="BZ308">
            <v>-7004.5199999999895</v>
          </cell>
          <cell r="CA308">
            <v>-7219.3950000000041</v>
          </cell>
          <cell r="CB308">
            <v>-8136.5299999999843</v>
          </cell>
          <cell r="CC308">
            <v>-7046.2100000000064</v>
          </cell>
          <cell r="CD308">
            <v>-8155.6800000000076</v>
          </cell>
          <cell r="CE308">
            <v>-82323.718000000343</v>
          </cell>
          <cell r="CF308">
            <v>-7266.8859999999986</v>
          </cell>
          <cell r="CG308">
            <v>-6473.4600000000064</v>
          </cell>
          <cell r="CH308">
            <v>-7051.0350000000035</v>
          </cell>
          <cell r="CI308">
            <v>-6658.1159999999945</v>
          </cell>
          <cell r="CJ308">
            <v>-6822.9499999999971</v>
          </cell>
          <cell r="CK308">
            <v>-6536.3300000000017</v>
          </cell>
          <cell r="CL308">
            <v>-6708.5349999999889</v>
          </cell>
          <cell r="CM308">
            <v>-6913.7299999999959</v>
          </cell>
          <cell r="CN308">
            <v>-6615.9000000000087</v>
          </cell>
          <cell r="CO308">
            <v>-7326.1800000000076</v>
          </cell>
          <cell r="CP308">
            <v>-6810.8760000000038</v>
          </cell>
          <cell r="CQ308">
            <v>-7139.7200000000012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F310">
            <v>733.52000000001863</v>
          </cell>
          <cell r="G310">
            <v>301.96999999997206</v>
          </cell>
          <cell r="H310">
            <v>453</v>
          </cell>
          <cell r="I310">
            <v>237.20000000001164</v>
          </cell>
          <cell r="J310">
            <v>1143.3400000000256</v>
          </cell>
          <cell r="K310">
            <v>668.83999999999651</v>
          </cell>
          <cell r="L310">
            <v>301.98999999999069</v>
          </cell>
          <cell r="M310">
            <v>927.59000000002561</v>
          </cell>
          <cell r="N310">
            <v>237.28000000002794</v>
          </cell>
          <cell r="O310">
            <v>992.28000000002794</v>
          </cell>
          <cell r="P310">
            <v>258.87000000005355</v>
          </cell>
          <cell r="Q310">
            <v>841.47999999998137</v>
          </cell>
          <cell r="R310">
            <v>9066.9799999995157</v>
          </cell>
          <cell r="S310">
            <v>971.45999999996275</v>
          </cell>
          <cell r="T310">
            <v>323.83999999999651</v>
          </cell>
          <cell r="U310">
            <v>1036.2000000000116</v>
          </cell>
          <cell r="V310">
            <v>194.23000000001048</v>
          </cell>
          <cell r="W310">
            <v>993.06999999994878</v>
          </cell>
          <cell r="X310">
            <v>669.19000000000233</v>
          </cell>
          <cell r="Y310">
            <v>690.79999999998836</v>
          </cell>
          <cell r="Z310">
            <v>1403.2200000000303</v>
          </cell>
          <cell r="AA310">
            <v>669.22000000003027</v>
          </cell>
          <cell r="AB310">
            <v>669.25</v>
          </cell>
          <cell r="AC310">
            <v>626.09999999997672</v>
          </cell>
          <cell r="AD310">
            <v>820.39999999996508</v>
          </cell>
          <cell r="AE310">
            <v>7452.6099999989383</v>
          </cell>
          <cell r="AF310">
            <v>950.47000000003027</v>
          </cell>
          <cell r="AG310">
            <v>345.72000000000116</v>
          </cell>
          <cell r="AH310">
            <v>1058.5</v>
          </cell>
          <cell r="AI310">
            <v>453.67999999999302</v>
          </cell>
          <cell r="AJ310">
            <v>950.28000000002794</v>
          </cell>
          <cell r="AK310">
            <v>907.23000000001048</v>
          </cell>
          <cell r="AL310">
            <v>194.30999999999767</v>
          </cell>
          <cell r="AM310">
            <v>1274.4799999999814</v>
          </cell>
          <cell r="AN310">
            <v>367.28000000002794</v>
          </cell>
          <cell r="AO310">
            <v>-518.35999999998603</v>
          </cell>
          <cell r="AP310">
            <v>496.90000000002328</v>
          </cell>
          <cell r="AQ310">
            <v>972.11999999999534</v>
          </cell>
          <cell r="AR310">
            <v>6528.1699999999255</v>
          </cell>
          <cell r="AS310">
            <v>583.59999999997672</v>
          </cell>
          <cell r="AT310">
            <v>129.70000000001164</v>
          </cell>
          <cell r="AU310">
            <v>518.76000000000931</v>
          </cell>
          <cell r="AV310">
            <v>345.87000000002445</v>
          </cell>
          <cell r="AW310">
            <v>1080.7800000000279</v>
          </cell>
          <cell r="AX310">
            <v>453.98000000001048</v>
          </cell>
          <cell r="AY310">
            <v>21.529999999998836</v>
          </cell>
          <cell r="AZ310">
            <v>1059.2300000000396</v>
          </cell>
          <cell r="BA310">
            <v>432.38000000000466</v>
          </cell>
          <cell r="BB310">
            <v>907.94000000000233</v>
          </cell>
          <cell r="BC310">
            <v>302.64000000001397</v>
          </cell>
          <cell r="BD310">
            <v>691.75999999995111</v>
          </cell>
          <cell r="BE310">
            <v>4737.2400000011548</v>
          </cell>
          <cell r="BF310">
            <v>865.21999999997206</v>
          </cell>
          <cell r="BG310">
            <v>21.590000000025611</v>
          </cell>
          <cell r="BH310">
            <v>519.10000000003492</v>
          </cell>
          <cell r="BI310">
            <v>151.41000000000349</v>
          </cell>
          <cell r="BJ310">
            <v>432.76000000000931</v>
          </cell>
          <cell r="BK310">
            <v>648.94000000000233</v>
          </cell>
          <cell r="BL310">
            <v>281.24000000001979</v>
          </cell>
          <cell r="BM310">
            <v>389.44000000000233</v>
          </cell>
          <cell r="BN310">
            <v>519.11999999999534</v>
          </cell>
          <cell r="BO310">
            <v>584</v>
          </cell>
          <cell r="BP310">
            <v>21.539999999979045</v>
          </cell>
          <cell r="BQ310">
            <v>302.87999999994645</v>
          </cell>
          <cell r="BR310">
            <v>3463.2999999998137</v>
          </cell>
          <cell r="BS310">
            <v>584.45000000001164</v>
          </cell>
          <cell r="BT310">
            <v>43.25</v>
          </cell>
          <cell r="BU310">
            <v>151.55999999999767</v>
          </cell>
          <cell r="BV310">
            <v>21.690000000002328</v>
          </cell>
          <cell r="BW310">
            <v>584.4199999999837</v>
          </cell>
          <cell r="BX310">
            <v>216.4199999999837</v>
          </cell>
          <cell r="BY310">
            <v>389.64999999999418</v>
          </cell>
          <cell r="BZ310">
            <v>649.29999999998836</v>
          </cell>
          <cell r="CA310">
            <v>346.42000000001281</v>
          </cell>
          <cell r="CB310">
            <v>259.6600000000326</v>
          </cell>
          <cell r="CC310">
            <v>238.06000000002678</v>
          </cell>
          <cell r="CD310">
            <v>-21.580000000016298</v>
          </cell>
          <cell r="CE310">
            <v>5139.5599999995902</v>
          </cell>
          <cell r="CF310">
            <v>428.31999999994878</v>
          </cell>
          <cell r="CG310">
            <v>171.35999999998603</v>
          </cell>
          <cell r="CH310">
            <v>299.78000000002794</v>
          </cell>
          <cell r="CI310">
            <v>85.599999999976717</v>
          </cell>
          <cell r="CJ310">
            <v>813.71999999997206</v>
          </cell>
          <cell r="CK310">
            <v>770.93999999994412</v>
          </cell>
          <cell r="CL310">
            <v>428.31000000005588</v>
          </cell>
          <cell r="CM310">
            <v>471.12000000005355</v>
          </cell>
          <cell r="CN310">
            <v>985.13000000000466</v>
          </cell>
          <cell r="CO310">
            <v>-43.040000000037253</v>
          </cell>
          <cell r="CP310">
            <v>-385.46000000002095</v>
          </cell>
          <cell r="CQ310">
            <v>1113.7799999999697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</row>
        <row r="312">
          <cell r="F312">
            <v>405.57999999998719</v>
          </cell>
          <cell r="G312">
            <v>167.03000000002794</v>
          </cell>
          <cell r="H312">
            <v>250.59999999997672</v>
          </cell>
          <cell r="I312">
            <v>119.29999999998836</v>
          </cell>
          <cell r="J312">
            <v>656.23999999999069</v>
          </cell>
          <cell r="K312">
            <v>393.73000000001048</v>
          </cell>
          <cell r="L312">
            <v>190.93999999997322</v>
          </cell>
          <cell r="M312">
            <v>548.81999999997788</v>
          </cell>
          <cell r="N312">
            <v>131.30999999999767</v>
          </cell>
          <cell r="O312">
            <v>548.79000000000815</v>
          </cell>
          <cell r="P312">
            <v>143.13999999998487</v>
          </cell>
          <cell r="Q312">
            <v>465.39000000001397</v>
          </cell>
          <cell r="R312">
            <v>5074.1499999994412</v>
          </cell>
          <cell r="S312">
            <v>537.32999999998719</v>
          </cell>
          <cell r="T312">
            <v>179.08999999999651</v>
          </cell>
          <cell r="U312">
            <v>573.15999999997439</v>
          </cell>
          <cell r="V312">
            <v>119.38000000000466</v>
          </cell>
          <cell r="W312">
            <v>561.04999999998836</v>
          </cell>
          <cell r="X312">
            <v>393.97000000000116</v>
          </cell>
          <cell r="Y312">
            <v>370.09999999997672</v>
          </cell>
          <cell r="Z312">
            <v>800</v>
          </cell>
          <cell r="AA312">
            <v>370.07999999998719</v>
          </cell>
          <cell r="AB312">
            <v>370.11999999999534</v>
          </cell>
          <cell r="AC312">
            <v>346.22000000000116</v>
          </cell>
          <cell r="AD312">
            <v>453.65000000002328</v>
          </cell>
          <cell r="AE312">
            <v>4157.7299999999814</v>
          </cell>
          <cell r="AF312">
            <v>525.67000000001281</v>
          </cell>
          <cell r="AG312">
            <v>191.1699999999837</v>
          </cell>
          <cell r="AH312">
            <v>585.43999999997322</v>
          </cell>
          <cell r="AI312">
            <v>238.95999999999185</v>
          </cell>
          <cell r="AJ312">
            <v>537.67000000001281</v>
          </cell>
          <cell r="AK312">
            <v>513.75</v>
          </cell>
          <cell r="AL312">
            <v>107.49000000001979</v>
          </cell>
          <cell r="AM312">
            <v>728.86999999999534</v>
          </cell>
          <cell r="AN312">
            <v>203.04000000000815</v>
          </cell>
          <cell r="AO312">
            <v>-286.77000000001863</v>
          </cell>
          <cell r="AP312">
            <v>274.79000000000815</v>
          </cell>
          <cell r="AQ312">
            <v>537.64999999999418</v>
          </cell>
          <cell r="AR312">
            <v>3670.3999999999069</v>
          </cell>
          <cell r="AS312">
            <v>322.85000000000582</v>
          </cell>
          <cell r="AT312">
            <v>71.739999999990687</v>
          </cell>
          <cell r="AU312">
            <v>286.94000000000233</v>
          </cell>
          <cell r="AV312">
            <v>191.26999999998952</v>
          </cell>
          <cell r="AW312">
            <v>621.67000000001281</v>
          </cell>
          <cell r="AX312">
            <v>251.0800000000163</v>
          </cell>
          <cell r="AY312">
            <v>23.919999999983702</v>
          </cell>
          <cell r="AZ312">
            <v>609.73999999999069</v>
          </cell>
          <cell r="BA312">
            <v>239.08999999999651</v>
          </cell>
          <cell r="BB312">
            <v>502.06000000002678</v>
          </cell>
          <cell r="BC312">
            <v>167.41000000000349</v>
          </cell>
          <cell r="BD312">
            <v>382.62999999997555</v>
          </cell>
          <cell r="BE312">
            <v>5596.1300000008196</v>
          </cell>
          <cell r="BF312">
            <v>986.05999999999767</v>
          </cell>
          <cell r="BG312">
            <v>24.659999999974389</v>
          </cell>
          <cell r="BH312">
            <v>591.67999999999302</v>
          </cell>
          <cell r="BI312">
            <v>172.61999999999534</v>
          </cell>
          <cell r="BJ312">
            <v>517.67999999999302</v>
          </cell>
          <cell r="BK312">
            <v>788.96000000002095</v>
          </cell>
          <cell r="BL312">
            <v>369.87999999994645</v>
          </cell>
          <cell r="BM312">
            <v>517.69999999995343</v>
          </cell>
          <cell r="BN312">
            <v>591.62000000005355</v>
          </cell>
          <cell r="BO312">
            <v>665.65000000002328</v>
          </cell>
          <cell r="BP312">
            <v>24.559999999997672</v>
          </cell>
          <cell r="BQ312">
            <v>345.05999999999767</v>
          </cell>
          <cell r="BR312">
            <v>4021.1700000003912</v>
          </cell>
          <cell r="BS312">
            <v>666</v>
          </cell>
          <cell r="BT312">
            <v>49.379999999946449</v>
          </cell>
          <cell r="BU312">
            <v>172.73999999999069</v>
          </cell>
          <cell r="BV312">
            <v>49.339999999967404</v>
          </cell>
          <cell r="BW312">
            <v>666.09999999997672</v>
          </cell>
          <cell r="BX312">
            <v>246.60000000003492</v>
          </cell>
          <cell r="BY312">
            <v>468.67999999999302</v>
          </cell>
          <cell r="BZ312">
            <v>764.78000000002794</v>
          </cell>
          <cell r="CA312">
            <v>394.71999999997206</v>
          </cell>
          <cell r="CB312">
            <v>296.01999999996042</v>
          </cell>
          <cell r="CC312">
            <v>271.40000000002328</v>
          </cell>
          <cell r="CD312">
            <v>-24.590000000025611</v>
          </cell>
          <cell r="CE312">
            <v>2962.1699999994598</v>
          </cell>
          <cell r="CF312">
            <v>246.87999999994645</v>
          </cell>
          <cell r="CG312">
            <v>98.700000000011642</v>
          </cell>
          <cell r="CH312">
            <v>172.78000000002794</v>
          </cell>
          <cell r="CI312">
            <v>49.340000000025611</v>
          </cell>
          <cell r="CJ312">
            <v>469.09999999997672</v>
          </cell>
          <cell r="CK312">
            <v>444.30999999999767</v>
          </cell>
          <cell r="CL312">
            <v>246.84000000002561</v>
          </cell>
          <cell r="CM312">
            <v>271.52999999996973</v>
          </cell>
          <cell r="CN312">
            <v>567.72000000003027</v>
          </cell>
          <cell r="CO312">
            <v>-24.71999999997206</v>
          </cell>
          <cell r="CP312">
            <v>-222.15000000002328</v>
          </cell>
          <cell r="CQ312">
            <v>641.84000000002561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F314">
            <v>494.22999999998137</v>
          </cell>
          <cell r="G314">
            <v>203.50999999998021</v>
          </cell>
          <cell r="H314">
            <v>305.29999999998836</v>
          </cell>
          <cell r="I314">
            <v>145.36999999999534</v>
          </cell>
          <cell r="J314">
            <v>799.47000000000116</v>
          </cell>
          <cell r="K314">
            <v>494.25</v>
          </cell>
          <cell r="L314">
            <v>218.04000000000815</v>
          </cell>
          <cell r="M314">
            <v>668.58999999999651</v>
          </cell>
          <cell r="N314">
            <v>159.90000000002328</v>
          </cell>
          <cell r="O314">
            <v>668.57999999998719</v>
          </cell>
          <cell r="P314">
            <v>174.5</v>
          </cell>
          <cell r="Q314">
            <v>566.93999999997322</v>
          </cell>
          <cell r="R314">
            <v>12222.680000000633</v>
          </cell>
          <cell r="S314">
            <v>1300.4699999999721</v>
          </cell>
          <cell r="T314">
            <v>433.40000000002328</v>
          </cell>
          <cell r="U314">
            <v>1387</v>
          </cell>
          <cell r="V314">
            <v>288.84000000002561</v>
          </cell>
          <cell r="W314">
            <v>1358.0999999999767</v>
          </cell>
          <cell r="X314">
            <v>895.86999999999534</v>
          </cell>
          <cell r="Y314">
            <v>895.71999999997206</v>
          </cell>
          <cell r="Z314">
            <v>1935.7999999999884</v>
          </cell>
          <cell r="AA314">
            <v>895.76000000000931</v>
          </cell>
          <cell r="AB314">
            <v>895.74000000004889</v>
          </cell>
          <cell r="AC314">
            <v>837.9199999999837</v>
          </cell>
          <cell r="AD314">
            <v>1098.0599999999977</v>
          </cell>
          <cell r="AE314">
            <v>10062.410000000149</v>
          </cell>
          <cell r="AF314">
            <v>1272.2699999999604</v>
          </cell>
          <cell r="AG314">
            <v>462.59999999997672</v>
          </cell>
          <cell r="AH314">
            <v>1416.679999999993</v>
          </cell>
          <cell r="AI314">
            <v>578.34999999997672</v>
          </cell>
          <cell r="AJ314">
            <v>1301.0599999999977</v>
          </cell>
          <cell r="AK314">
            <v>1243.2799999999697</v>
          </cell>
          <cell r="AL314">
            <v>260.28000000002794</v>
          </cell>
          <cell r="AM314">
            <v>1763.9400000000023</v>
          </cell>
          <cell r="AN314">
            <v>491.71999999997206</v>
          </cell>
          <cell r="AO314">
            <v>-693.84000000002561</v>
          </cell>
          <cell r="AP314">
            <v>665.04999999998836</v>
          </cell>
          <cell r="AQ314">
            <v>1301.0199999999604</v>
          </cell>
          <cell r="AR314">
            <v>8883.4399999985471</v>
          </cell>
          <cell r="AS314">
            <v>781.17999999999302</v>
          </cell>
          <cell r="AT314">
            <v>173.5899999999674</v>
          </cell>
          <cell r="AU314">
            <v>694.5</v>
          </cell>
          <cell r="AV314">
            <v>462.98000000003958</v>
          </cell>
          <cell r="AW314">
            <v>1504.5999999999767</v>
          </cell>
          <cell r="AX314">
            <v>607.76000000000931</v>
          </cell>
          <cell r="AY314">
            <v>57.799999999988358</v>
          </cell>
          <cell r="AZ314">
            <v>1475.8100000000559</v>
          </cell>
          <cell r="BA314">
            <v>578.82000000000698</v>
          </cell>
          <cell r="BB314">
            <v>1215.3699999999953</v>
          </cell>
          <cell r="BC314">
            <v>405.05999999999767</v>
          </cell>
          <cell r="BD314">
            <v>925.96999999997206</v>
          </cell>
          <cell r="BE314">
            <v>6485.7199999997392</v>
          </cell>
          <cell r="BF314">
            <v>1158.1699999999837</v>
          </cell>
          <cell r="BG314">
            <v>28.940000000002328</v>
          </cell>
          <cell r="BH314">
            <v>695</v>
          </cell>
          <cell r="BI314">
            <v>202.59999999997672</v>
          </cell>
          <cell r="BJ314">
            <v>608.1699999999837</v>
          </cell>
          <cell r="BK314">
            <v>839.61999999999534</v>
          </cell>
          <cell r="BL314">
            <v>434.34999999997672</v>
          </cell>
          <cell r="BM314">
            <v>607.84000000002561</v>
          </cell>
          <cell r="BN314">
            <v>694.95000000001164</v>
          </cell>
          <cell r="BO314">
            <v>781.84000000002561</v>
          </cell>
          <cell r="BP314">
            <v>28.85999999998603</v>
          </cell>
          <cell r="BQ314">
            <v>405.38000000000466</v>
          </cell>
          <cell r="BR314">
            <v>4722.5800000010058</v>
          </cell>
          <cell r="BS314">
            <v>782.27999999996973</v>
          </cell>
          <cell r="BT314">
            <v>57.979999999981374</v>
          </cell>
          <cell r="BU314">
            <v>202.95000000001164</v>
          </cell>
          <cell r="BV314">
            <v>57.96999999997206</v>
          </cell>
          <cell r="BW314">
            <v>782.13000000000466</v>
          </cell>
          <cell r="BX314">
            <v>289.67999999999302</v>
          </cell>
          <cell r="BY314">
            <v>550.4199999999837</v>
          </cell>
          <cell r="BZ314">
            <v>898.21999999997206</v>
          </cell>
          <cell r="CA314">
            <v>463.5800000000163</v>
          </cell>
          <cell r="CB314">
            <v>347.6699999999837</v>
          </cell>
          <cell r="CC314">
            <v>318.70000000001164</v>
          </cell>
          <cell r="CD314">
            <v>-29</v>
          </cell>
          <cell r="CE314">
            <v>3450.2399999997579</v>
          </cell>
          <cell r="CF314">
            <v>290.09000000002561</v>
          </cell>
          <cell r="CG314">
            <v>115.97999999998137</v>
          </cell>
          <cell r="CH314">
            <v>203</v>
          </cell>
          <cell r="CI314">
            <v>57.939999999944121</v>
          </cell>
          <cell r="CJ314">
            <v>550.85999999998603</v>
          </cell>
          <cell r="CK314">
            <v>493.03999999997905</v>
          </cell>
          <cell r="CL314">
            <v>289.88000000000466</v>
          </cell>
          <cell r="CM314">
            <v>318.90000000002328</v>
          </cell>
          <cell r="CN314">
            <v>666.87999999994645</v>
          </cell>
          <cell r="CO314">
            <v>-29.059999999997672</v>
          </cell>
          <cell r="CP314">
            <v>-260.96999999997206</v>
          </cell>
          <cell r="CQ314">
            <v>753.70000000001164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61.463999999999942</v>
          </cell>
          <cell r="G320">
            <v>7.2259999999987485</v>
          </cell>
          <cell r="H320">
            <v>34.34599999999773</v>
          </cell>
          <cell r="I320">
            <v>63.261999999998807</v>
          </cell>
          <cell r="J320">
            <v>99.423999999999069</v>
          </cell>
          <cell r="K320">
            <v>59.659999999999854</v>
          </cell>
          <cell r="L320">
            <v>32.547999999998865</v>
          </cell>
          <cell r="M320">
            <v>83.153999999998632</v>
          </cell>
          <cell r="N320">
            <v>21.70600000000195</v>
          </cell>
          <cell r="O320">
            <v>68.688999999998487</v>
          </cell>
          <cell r="P320">
            <v>50.616000000001804</v>
          </cell>
          <cell r="Q320">
            <v>75.92500000000291</v>
          </cell>
          <cell r="R320">
            <v>665.728000000061</v>
          </cell>
          <cell r="S320">
            <v>81.409999999999854</v>
          </cell>
          <cell r="T320">
            <v>28.945999999999913</v>
          </cell>
          <cell r="U320">
            <v>16.274999999997817</v>
          </cell>
          <cell r="V320">
            <v>10.856999999999971</v>
          </cell>
          <cell r="W320">
            <v>86.826999999997497</v>
          </cell>
          <cell r="X320">
            <v>57.888000000002648</v>
          </cell>
          <cell r="Y320">
            <v>52.460999999999331</v>
          </cell>
          <cell r="Z320">
            <v>119.39899999999761</v>
          </cell>
          <cell r="AA320">
            <v>50.656000000002678</v>
          </cell>
          <cell r="AB320">
            <v>52.463999999999942</v>
          </cell>
          <cell r="AC320">
            <v>50.65599999999904</v>
          </cell>
          <cell r="AD320">
            <v>57.888999999999214</v>
          </cell>
          <cell r="AE320">
            <v>588.33700000005774</v>
          </cell>
          <cell r="AF320">
            <v>79.649000000001251</v>
          </cell>
          <cell r="AG320">
            <v>28.966000000000349</v>
          </cell>
          <cell r="AH320">
            <v>72.412000000000262</v>
          </cell>
          <cell r="AI320">
            <v>28.961999999999534</v>
          </cell>
          <cell r="AJ320">
            <v>79.651000000001659</v>
          </cell>
          <cell r="AK320">
            <v>77.840000000000146</v>
          </cell>
          <cell r="AL320">
            <v>19.912000000000262</v>
          </cell>
          <cell r="AM320">
            <v>112.23400000000038</v>
          </cell>
          <cell r="AN320">
            <v>21.731999999999971</v>
          </cell>
          <cell r="AO320">
            <v>-48.875</v>
          </cell>
          <cell r="AP320">
            <v>41.632999999997992</v>
          </cell>
          <cell r="AQ320">
            <v>74.221000000001368</v>
          </cell>
          <cell r="AR320">
            <v>480.03699999995297</v>
          </cell>
          <cell r="AS320">
            <v>48.915000000000873</v>
          </cell>
          <cell r="AT320">
            <v>10.867999999998574</v>
          </cell>
          <cell r="AU320">
            <v>27.166000000001077</v>
          </cell>
          <cell r="AV320">
            <v>28.983000000000175</v>
          </cell>
          <cell r="AW320">
            <v>90.570999999999913</v>
          </cell>
          <cell r="AX320">
            <v>41.659999999999854</v>
          </cell>
          <cell r="AY320">
            <v>7.2380000000011933</v>
          </cell>
          <cell r="AZ320">
            <v>94.200999999997293</v>
          </cell>
          <cell r="BA320">
            <v>34.421999999998661</v>
          </cell>
          <cell r="BB320">
            <v>68.833999999998923</v>
          </cell>
          <cell r="BC320">
            <v>-19.922999999998865</v>
          </cell>
          <cell r="BD320">
            <v>47.10200000000259</v>
          </cell>
          <cell r="BE320">
            <v>474.90999999997439</v>
          </cell>
          <cell r="BF320">
            <v>72.507000000001426</v>
          </cell>
          <cell r="BG320">
            <v>1.8129999999982829</v>
          </cell>
          <cell r="BH320">
            <v>34.437999999998283</v>
          </cell>
          <cell r="BI320">
            <v>94.256000000001222</v>
          </cell>
          <cell r="BJ320">
            <v>39.877000000000407</v>
          </cell>
          <cell r="BK320">
            <v>52.565999999998894</v>
          </cell>
          <cell r="BL320">
            <v>30.817000000002736</v>
          </cell>
          <cell r="BM320">
            <v>38.065999999998894</v>
          </cell>
          <cell r="BN320">
            <v>45.309000000001106</v>
          </cell>
          <cell r="BO320">
            <v>39.878000000000611</v>
          </cell>
          <cell r="BP320">
            <v>-9.0600000000013097</v>
          </cell>
          <cell r="BQ320">
            <v>34.442999999999302</v>
          </cell>
          <cell r="BR320">
            <v>353.7269999999553</v>
          </cell>
          <cell r="BS320">
            <v>48.976000000002387</v>
          </cell>
          <cell r="BT320">
            <v>1.8169999999990978</v>
          </cell>
          <cell r="BU320">
            <v>90.691000000002532</v>
          </cell>
          <cell r="BV320">
            <v>3.6290000000008149</v>
          </cell>
          <cell r="BW320">
            <v>48.96900000000096</v>
          </cell>
          <cell r="BX320">
            <v>19.954999999998108</v>
          </cell>
          <cell r="BY320">
            <v>32.650999999998021</v>
          </cell>
          <cell r="BZ320">
            <v>56.236000000000786</v>
          </cell>
          <cell r="CA320">
            <v>27.208999999998923</v>
          </cell>
          <cell r="CB320">
            <v>12.704999999998108</v>
          </cell>
          <cell r="CC320">
            <v>10.890999999999622</v>
          </cell>
          <cell r="CD320">
            <v>-2.0000000004074536E-3</v>
          </cell>
          <cell r="CE320">
            <v>310.36300000004121</v>
          </cell>
          <cell r="CF320">
            <v>18.157999999999447</v>
          </cell>
          <cell r="CG320">
            <v>7.2630000000026484</v>
          </cell>
          <cell r="CH320">
            <v>25.416000000001077</v>
          </cell>
          <cell r="CI320">
            <v>3.6270000000004075</v>
          </cell>
          <cell r="CJ320">
            <v>38.114999999997963</v>
          </cell>
          <cell r="CK320">
            <v>30.858000000000175</v>
          </cell>
          <cell r="CL320">
            <v>18.140999999999622</v>
          </cell>
          <cell r="CM320">
            <v>19.959000000002561</v>
          </cell>
          <cell r="CN320">
            <v>38.114000000001397</v>
          </cell>
          <cell r="CO320">
            <v>-14.525000000001455</v>
          </cell>
          <cell r="CP320">
            <v>-18.153999999998632</v>
          </cell>
          <cell r="CQ320">
            <v>143.39099999999962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F322">
            <v>8.196100000000115</v>
          </cell>
          <cell r="G322">
            <v>3.3751999999999498</v>
          </cell>
          <cell r="H322">
            <v>4.0981000000001586</v>
          </cell>
          <cell r="I322">
            <v>5.7844000000000051</v>
          </cell>
          <cell r="J322">
            <v>12.77579999999989</v>
          </cell>
          <cell r="K322">
            <v>8.9181999999996151</v>
          </cell>
          <cell r="L322">
            <v>-7.000000000516593E-4</v>
          </cell>
          <cell r="M322">
            <v>8.1948000000002139</v>
          </cell>
          <cell r="N322">
            <v>2.1687000000001717</v>
          </cell>
          <cell r="O322">
            <v>2.1687000000001717</v>
          </cell>
          <cell r="P322">
            <v>2.1685999999999694</v>
          </cell>
          <cell r="Q322">
            <v>8.6775000000002365</v>
          </cell>
          <cell r="R322">
            <v>97.686999999990803</v>
          </cell>
          <cell r="S322">
            <v>10.853999999999814</v>
          </cell>
          <cell r="T322">
            <v>3.6179999999999382</v>
          </cell>
          <cell r="U322">
            <v>8.2011999999999716</v>
          </cell>
          <cell r="V322">
            <v>8.2015000000001237</v>
          </cell>
          <cell r="W322">
            <v>10.613199999999779</v>
          </cell>
          <cell r="X322">
            <v>6.5128999999997177</v>
          </cell>
          <cell r="Y322">
            <v>4.583299999999781</v>
          </cell>
          <cell r="Z322">
            <v>14.23070000000007</v>
          </cell>
          <cell r="AA322">
            <v>7.4766999999997097</v>
          </cell>
          <cell r="AB322">
            <v>6.9942000000000917</v>
          </cell>
          <cell r="AC322">
            <v>6.7538999999997031</v>
          </cell>
          <cell r="AD322">
            <v>9.6473999999998341</v>
          </cell>
          <cell r="AE322">
            <v>92.197800000001735</v>
          </cell>
          <cell r="AF322">
            <v>10.619900000000143</v>
          </cell>
          <cell r="AG322">
            <v>3.861699999999928</v>
          </cell>
          <cell r="AH322">
            <v>5.309400000000096</v>
          </cell>
          <cell r="AI322">
            <v>10.861299999999574</v>
          </cell>
          <cell r="AJ322">
            <v>9.4126000000001113</v>
          </cell>
          <cell r="AK322">
            <v>9.4135999999998603</v>
          </cell>
          <cell r="AL322">
            <v>1.6890000000003056</v>
          </cell>
          <cell r="AM322">
            <v>27.516399999999976</v>
          </cell>
          <cell r="AN322">
            <v>3.8609999999998763</v>
          </cell>
          <cell r="AO322">
            <v>-6.2770999999997912</v>
          </cell>
          <cell r="AP322">
            <v>5.0694000000003143</v>
          </cell>
          <cell r="AQ322">
            <v>10.860599999999977</v>
          </cell>
          <cell r="AR322">
            <v>73.186200000003737</v>
          </cell>
          <cell r="AS322">
            <v>6.5222999999996318</v>
          </cell>
          <cell r="AT322">
            <v>1.4492000000000189</v>
          </cell>
          <cell r="AU322">
            <v>9.4190999999996166</v>
          </cell>
          <cell r="AV322">
            <v>2.1743000000001302</v>
          </cell>
          <cell r="AW322">
            <v>10.384799999999814</v>
          </cell>
          <cell r="AX322">
            <v>5.3141999999998006</v>
          </cell>
          <cell r="AY322">
            <v>0.72429999999985739</v>
          </cell>
          <cell r="AZ322">
            <v>13.526200000000244</v>
          </cell>
          <cell r="BA322">
            <v>4.8316999999997279</v>
          </cell>
          <cell r="BB322">
            <v>9.6609000000003107</v>
          </cell>
          <cell r="BC322">
            <v>2.656999999999698</v>
          </cell>
          <cell r="BD322">
            <v>6.5221999999998843</v>
          </cell>
          <cell r="BE322">
            <v>52.926299999999173</v>
          </cell>
          <cell r="BF322">
            <v>9.6669999999999163</v>
          </cell>
          <cell r="BG322">
            <v>0.24149999999963256</v>
          </cell>
          <cell r="BH322">
            <v>3.6247000000003027</v>
          </cell>
          <cell r="BI322">
            <v>12.083299999999781</v>
          </cell>
          <cell r="BJ322">
            <v>4.1091000000001259</v>
          </cell>
          <cell r="BK322">
            <v>7.0082999999999629</v>
          </cell>
          <cell r="BL322">
            <v>2.9002000000000407</v>
          </cell>
          <cell r="BM322">
            <v>6.5255000000001928</v>
          </cell>
          <cell r="BN322">
            <v>6.0412000000001171</v>
          </cell>
          <cell r="BO322">
            <v>5.5589999999997417</v>
          </cell>
          <cell r="BP322">
            <v>-0.48289999999997235</v>
          </cell>
          <cell r="BQ322">
            <v>-4.3506000000002132</v>
          </cell>
          <cell r="BR322">
            <v>88.269999999989523</v>
          </cell>
          <cell r="BS322">
            <v>16.324500000000626</v>
          </cell>
          <cell r="BT322">
            <v>1.2089999999998327</v>
          </cell>
          <cell r="BU322">
            <v>10.277999999999338</v>
          </cell>
          <cell r="BV322">
            <v>-1.8122999999995955</v>
          </cell>
          <cell r="BW322">
            <v>12.090799999999945</v>
          </cell>
          <cell r="BX322">
            <v>9.0683999999992011</v>
          </cell>
          <cell r="BY322">
            <v>5.4402999999992971</v>
          </cell>
          <cell r="BZ322">
            <v>16.931999999999789</v>
          </cell>
          <cell r="CA322">
            <v>9.6725999999998749</v>
          </cell>
          <cell r="CB322">
            <v>3.0227000000004409</v>
          </cell>
          <cell r="CC322">
            <v>6.6495000000004438</v>
          </cell>
          <cell r="CD322">
            <v>-0.6055000000005748</v>
          </cell>
          <cell r="CE322">
            <v>59.290200000003097</v>
          </cell>
          <cell r="CF322">
            <v>6.0507999999999811</v>
          </cell>
          <cell r="CG322">
            <v>2.4187000000001717</v>
          </cell>
          <cell r="CH322">
            <v>7.2602999999999156</v>
          </cell>
          <cell r="CI322">
            <v>1.8159999999998035</v>
          </cell>
          <cell r="CJ322">
            <v>9.6809999999995853</v>
          </cell>
          <cell r="CK322">
            <v>9.0751999999993131</v>
          </cell>
          <cell r="CL322">
            <v>1.2102000000004409</v>
          </cell>
          <cell r="CM322">
            <v>1.2100000000000364</v>
          </cell>
          <cell r="CN322">
            <v>13.914399999999659</v>
          </cell>
          <cell r="CO322">
            <v>-4.8414000000002488</v>
          </cell>
          <cell r="CP322">
            <v>-4.2339999999994689</v>
          </cell>
          <cell r="CQ322">
            <v>15.729000000000269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2831.5599999995902</v>
          </cell>
          <cell r="CF324">
            <v>235.93999999994412</v>
          </cell>
          <cell r="CG324">
            <v>94.410000000003492</v>
          </cell>
          <cell r="CH324">
            <v>165.1600000000326</v>
          </cell>
          <cell r="CI324">
            <v>47.150000000023283</v>
          </cell>
          <cell r="CJ324">
            <v>448.34000000002561</v>
          </cell>
          <cell r="CK324">
            <v>424.67000000001281</v>
          </cell>
          <cell r="CL324">
            <v>236.03999999997905</v>
          </cell>
          <cell r="CM324">
            <v>259.60000000003492</v>
          </cell>
          <cell r="CN324">
            <v>542.65000000002328</v>
          </cell>
          <cell r="CO324">
            <v>-23.599999999976717</v>
          </cell>
          <cell r="CP324">
            <v>-212.29999999998836</v>
          </cell>
          <cell r="CQ324">
            <v>613.5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217.79700000002049</v>
          </cell>
          <cell r="CF326">
            <v>18.156000000002678</v>
          </cell>
          <cell r="CG326">
            <v>7.2630000000026484</v>
          </cell>
          <cell r="CH326">
            <v>12.706999999998516</v>
          </cell>
          <cell r="CI326">
            <v>3.6270000000004075</v>
          </cell>
          <cell r="CJ326">
            <v>34.485000000000582</v>
          </cell>
          <cell r="CK326">
            <v>32.672999999998865</v>
          </cell>
          <cell r="CL326">
            <v>18.140000000003056</v>
          </cell>
          <cell r="CM326">
            <v>19.962999999999738</v>
          </cell>
          <cell r="CN326">
            <v>41.75</v>
          </cell>
          <cell r="CO326">
            <v>-1.819999999999709</v>
          </cell>
          <cell r="CP326">
            <v>-16.337999999999738</v>
          </cell>
          <cell r="CQ326">
            <v>47.190999999998894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>
            <v>122.93000000000029</v>
          </cell>
          <cell r="G328">
            <v>50.610000000000582</v>
          </cell>
          <cell r="H328">
            <v>75.917999999997846</v>
          </cell>
          <cell r="I328">
            <v>36.13300000000163</v>
          </cell>
          <cell r="J328">
            <v>198.84599999999773</v>
          </cell>
          <cell r="K328">
            <v>119.32400000000052</v>
          </cell>
          <cell r="L328">
            <v>57.86699999999837</v>
          </cell>
          <cell r="M328">
            <v>166.31399999999849</v>
          </cell>
          <cell r="N328">
            <v>39.792000000001281</v>
          </cell>
          <cell r="O328">
            <v>166.31200000000536</v>
          </cell>
          <cell r="P328">
            <v>43.373999999996158</v>
          </cell>
          <cell r="Q328">
            <v>141.00800000000163</v>
          </cell>
          <cell r="R328">
            <v>1537.6959999999963</v>
          </cell>
          <cell r="S328">
            <v>162.81999999999971</v>
          </cell>
          <cell r="T328">
            <v>54.267999999996391</v>
          </cell>
          <cell r="U328">
            <v>173.66300000000047</v>
          </cell>
          <cell r="V328">
            <v>36.187999999994645</v>
          </cell>
          <cell r="W328">
            <v>170.03499999999622</v>
          </cell>
          <cell r="X328">
            <v>119.39800000000105</v>
          </cell>
          <cell r="Y328">
            <v>112.15200000000186</v>
          </cell>
          <cell r="Z328">
            <v>242.41000000000349</v>
          </cell>
          <cell r="AA328">
            <v>112.15999999999622</v>
          </cell>
          <cell r="AB328">
            <v>112.17599999999948</v>
          </cell>
          <cell r="AC328">
            <v>104.92599999999948</v>
          </cell>
          <cell r="AD328">
            <v>137.5</v>
          </cell>
          <cell r="AE328">
            <v>1259.9319999999134</v>
          </cell>
          <cell r="AF328">
            <v>159.2960000000021</v>
          </cell>
          <cell r="AG328">
            <v>57.935000000004948</v>
          </cell>
          <cell r="AH328">
            <v>177.41399999999703</v>
          </cell>
          <cell r="AI328">
            <v>72.409999999996217</v>
          </cell>
          <cell r="AJ328">
            <v>162.91800000000512</v>
          </cell>
          <cell r="AK328">
            <v>155.67200000000594</v>
          </cell>
          <cell r="AL328">
            <v>32.585000000006403</v>
          </cell>
          <cell r="AM328">
            <v>220.84999999999854</v>
          </cell>
          <cell r="AN328">
            <v>61.565999999998894</v>
          </cell>
          <cell r="AO328">
            <v>-86.894999999996799</v>
          </cell>
          <cell r="AP328">
            <v>83.26299999999901</v>
          </cell>
          <cell r="AQ328">
            <v>162.91800000000512</v>
          </cell>
          <cell r="AR328">
            <v>1112.2239999999292</v>
          </cell>
          <cell r="AS328">
            <v>97.830000000001746</v>
          </cell>
          <cell r="AT328">
            <v>21.730999999999767</v>
          </cell>
          <cell r="AU328">
            <v>86.937000000005355</v>
          </cell>
          <cell r="AV328">
            <v>57.961999999999534</v>
          </cell>
          <cell r="AW328">
            <v>188.38600000000588</v>
          </cell>
          <cell r="AX328">
            <v>76.076000000000931</v>
          </cell>
          <cell r="AY328">
            <v>7.2260000000023865</v>
          </cell>
          <cell r="AZ328">
            <v>184.77999999999884</v>
          </cell>
          <cell r="BA328">
            <v>72.463999999999942</v>
          </cell>
          <cell r="BB328">
            <v>152.15999999999622</v>
          </cell>
          <cell r="BC328">
            <v>50.730999999999767</v>
          </cell>
          <cell r="BD328">
            <v>115.94099999999889</v>
          </cell>
          <cell r="BE328">
            <v>822.92200000002049</v>
          </cell>
          <cell r="BF328">
            <v>145.01499999999942</v>
          </cell>
          <cell r="BG328">
            <v>3.6240000000034343</v>
          </cell>
          <cell r="BH328">
            <v>87.00800000000163</v>
          </cell>
          <cell r="BI328">
            <v>25.36699999999837</v>
          </cell>
          <cell r="BJ328">
            <v>76.137000000002445</v>
          </cell>
          <cell r="BK328">
            <v>116.01699999999983</v>
          </cell>
          <cell r="BL328">
            <v>54.377000000000407</v>
          </cell>
          <cell r="BM328">
            <v>76.127000000000407</v>
          </cell>
          <cell r="BN328">
            <v>86.997000000003027</v>
          </cell>
          <cell r="BO328">
            <v>97.881999999997788</v>
          </cell>
          <cell r="BP328">
            <v>3.625</v>
          </cell>
          <cell r="BQ328">
            <v>50.745999999999185</v>
          </cell>
          <cell r="BR328">
            <v>591.34100000013132</v>
          </cell>
          <cell r="BS328">
            <v>97.952000000004773</v>
          </cell>
          <cell r="BT328">
            <v>7.2599999999947613</v>
          </cell>
          <cell r="BU328">
            <v>25.38300000000163</v>
          </cell>
          <cell r="BV328">
            <v>7.2520000000004075</v>
          </cell>
          <cell r="BW328">
            <v>97.940999999998894</v>
          </cell>
          <cell r="BX328">
            <v>36.286000000000058</v>
          </cell>
          <cell r="BY328">
            <v>68.930000000000291</v>
          </cell>
          <cell r="BZ328">
            <v>112.4739999999947</v>
          </cell>
          <cell r="CA328">
            <v>58.042000000001281</v>
          </cell>
          <cell r="CB328">
            <v>43.538999999997031</v>
          </cell>
          <cell r="CC328">
            <v>39.915000000000873</v>
          </cell>
          <cell r="CD328">
            <v>-3.6329999999943539</v>
          </cell>
          <cell r="CE328">
            <v>2613.6900000004098</v>
          </cell>
          <cell r="CF328">
            <v>217.82000000000698</v>
          </cell>
          <cell r="CG328">
            <v>87.129999999975553</v>
          </cell>
          <cell r="CH328">
            <v>152.44999999998254</v>
          </cell>
          <cell r="CI328">
            <v>43.600000000005821</v>
          </cell>
          <cell r="CJ328">
            <v>413.81000000002678</v>
          </cell>
          <cell r="CK328">
            <v>392.04000000000815</v>
          </cell>
          <cell r="CL328">
            <v>217.77999999999884</v>
          </cell>
          <cell r="CM328">
            <v>239.57999999998719</v>
          </cell>
          <cell r="CN328">
            <v>500.98999999999069</v>
          </cell>
          <cell r="CO328">
            <v>-21.789999999979045</v>
          </cell>
          <cell r="CP328">
            <v>-196.01999999998952</v>
          </cell>
          <cell r="CQ328">
            <v>566.29999999998836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F330">
            <v>860.5</v>
          </cell>
          <cell r="G330">
            <v>354.29999999998836</v>
          </cell>
          <cell r="H330">
            <v>531.4100000000326</v>
          </cell>
          <cell r="I330">
            <v>252.96000000002095</v>
          </cell>
          <cell r="J330">
            <v>1392.0499999999884</v>
          </cell>
          <cell r="K330">
            <v>835.09999999997672</v>
          </cell>
          <cell r="L330">
            <v>404.78000000002794</v>
          </cell>
          <cell r="M330">
            <v>1164.2800000000279</v>
          </cell>
          <cell r="N330">
            <v>278.34000000002561</v>
          </cell>
          <cell r="O330">
            <v>1164.2000000000116</v>
          </cell>
          <cell r="P330">
            <v>303.75</v>
          </cell>
          <cell r="Q330">
            <v>1001.6900000000023</v>
          </cell>
          <cell r="R330">
            <v>13839.080000001006</v>
          </cell>
          <cell r="S330">
            <v>1465.3199999999488</v>
          </cell>
          <cell r="T330">
            <v>488.4199999999837</v>
          </cell>
          <cell r="U330">
            <v>1563</v>
          </cell>
          <cell r="V330">
            <v>325.64000000001397</v>
          </cell>
          <cell r="W330">
            <v>1530.4300000000512</v>
          </cell>
          <cell r="X330">
            <v>1074.5899999999674</v>
          </cell>
          <cell r="Y330">
            <v>1009.4000000000233</v>
          </cell>
          <cell r="Z330">
            <v>2181.7200000000303</v>
          </cell>
          <cell r="AA330">
            <v>1009.4300000000512</v>
          </cell>
          <cell r="AB330">
            <v>1009.4400000000023</v>
          </cell>
          <cell r="AC330">
            <v>944.32000000000698</v>
          </cell>
          <cell r="AD330">
            <v>1237.3699999999953</v>
          </cell>
          <cell r="AE330">
            <v>11338.620000000112</v>
          </cell>
          <cell r="AF330">
            <v>1433.6599999999744</v>
          </cell>
          <cell r="AG330">
            <v>521.26999999996042</v>
          </cell>
          <cell r="AH330">
            <v>1596.5899999999674</v>
          </cell>
          <cell r="AI330">
            <v>651.5</v>
          </cell>
          <cell r="AJ330">
            <v>1466.3699999999953</v>
          </cell>
          <cell r="AK330">
            <v>1401.0400000000373</v>
          </cell>
          <cell r="AL330">
            <v>293.19000000000233</v>
          </cell>
          <cell r="AM330">
            <v>1987.460000000021</v>
          </cell>
          <cell r="AN330">
            <v>553.9199999999837</v>
          </cell>
          <cell r="AO330">
            <v>-781.89999999996508</v>
          </cell>
          <cell r="AP330">
            <v>749.45999999996275</v>
          </cell>
          <cell r="AQ330">
            <v>1466.0599999999977</v>
          </cell>
          <cell r="AR330">
            <v>10010.140000000596</v>
          </cell>
          <cell r="AS330">
            <v>880.5</v>
          </cell>
          <cell r="AT330">
            <v>195.52000000001863</v>
          </cell>
          <cell r="AU330">
            <v>782.5</v>
          </cell>
          <cell r="AV330">
            <v>521.69000000000233</v>
          </cell>
          <cell r="AW330">
            <v>1695.5999999999767</v>
          </cell>
          <cell r="AX330">
            <v>684.68000000005122</v>
          </cell>
          <cell r="AY330">
            <v>65.330000000016298</v>
          </cell>
          <cell r="AZ330">
            <v>1662.8799999999464</v>
          </cell>
          <cell r="BA330">
            <v>652.06000000005588</v>
          </cell>
          <cell r="BB330">
            <v>1369.5</v>
          </cell>
          <cell r="BC330">
            <v>456.4100000000326</v>
          </cell>
          <cell r="BD330">
            <v>1043.4699999999721</v>
          </cell>
          <cell r="BE330">
            <v>7406.4200000017881</v>
          </cell>
          <cell r="BF330">
            <v>1305.0999999999767</v>
          </cell>
          <cell r="BG330">
            <v>32.64000000001397</v>
          </cell>
          <cell r="BH330">
            <v>783.15999999997439</v>
          </cell>
          <cell r="BI330">
            <v>228.34000000002561</v>
          </cell>
          <cell r="BJ330">
            <v>685.04999999998836</v>
          </cell>
          <cell r="BK330">
            <v>1044.1599999999744</v>
          </cell>
          <cell r="BL330">
            <v>489.36999999999534</v>
          </cell>
          <cell r="BM330">
            <v>685.25</v>
          </cell>
          <cell r="BN330">
            <v>783</v>
          </cell>
          <cell r="BO330">
            <v>880.88000000000466</v>
          </cell>
          <cell r="BP330">
            <v>32.660000000032596</v>
          </cell>
          <cell r="BQ330">
            <v>456.81000000005588</v>
          </cell>
          <cell r="BR330">
            <v>5321.5800000000745</v>
          </cell>
          <cell r="BS330">
            <v>881.40000000002328</v>
          </cell>
          <cell r="BT330">
            <v>65.330000000016298</v>
          </cell>
          <cell r="BU330">
            <v>228.59999999997672</v>
          </cell>
          <cell r="BV330">
            <v>65.169999999983702</v>
          </cell>
          <cell r="BW330">
            <v>881.65000000002328</v>
          </cell>
          <cell r="BX330">
            <v>326.5</v>
          </cell>
          <cell r="BY330">
            <v>620.36999999999534</v>
          </cell>
          <cell r="BZ330">
            <v>1012.0200000000186</v>
          </cell>
          <cell r="CA330">
            <v>522.4100000000326</v>
          </cell>
          <cell r="CB330">
            <v>391.79999999998836</v>
          </cell>
          <cell r="CC330">
            <v>359.12999999994645</v>
          </cell>
          <cell r="CD330">
            <v>-32.799999999988358</v>
          </cell>
          <cell r="CE330">
            <v>6533.9900000002235</v>
          </cell>
          <cell r="CF330">
            <v>544.5</v>
          </cell>
          <cell r="CG330">
            <v>217.79999999993015</v>
          </cell>
          <cell r="CH330">
            <v>381.1600000000326</v>
          </cell>
          <cell r="CI330">
            <v>108.90000000002328</v>
          </cell>
          <cell r="CJ330">
            <v>1034.6500000000233</v>
          </cell>
          <cell r="CK330">
            <v>979.79999999993015</v>
          </cell>
          <cell r="CL330">
            <v>544.31000000005588</v>
          </cell>
          <cell r="CM330">
            <v>598.94999999995343</v>
          </cell>
          <cell r="CN330">
            <v>1252.5</v>
          </cell>
          <cell r="CO330">
            <v>-54.5</v>
          </cell>
          <cell r="CP330">
            <v>-489.96000000007916</v>
          </cell>
          <cell r="CQ330">
            <v>1415.8799999998882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921.96000000002095</v>
          </cell>
          <cell r="G332">
            <v>379.80999999999767</v>
          </cell>
          <cell r="H332">
            <v>569.63000000000466</v>
          </cell>
          <cell r="I332">
            <v>271.37999999994645</v>
          </cell>
          <cell r="J332">
            <v>1491.6500000000233</v>
          </cell>
          <cell r="K332">
            <v>894.87999999994645</v>
          </cell>
          <cell r="L332">
            <v>433.94000000000233</v>
          </cell>
          <cell r="M332">
            <v>1247.4800000000396</v>
          </cell>
          <cell r="N332">
            <v>298.29999999998836</v>
          </cell>
          <cell r="O332">
            <v>1247.2599999999511</v>
          </cell>
          <cell r="P332">
            <v>325.5</v>
          </cell>
          <cell r="Q332">
            <v>1057.5800000000163</v>
          </cell>
          <cell r="R332">
            <v>11532.209999999963</v>
          </cell>
          <cell r="S332">
            <v>1221.0900000000256</v>
          </cell>
          <cell r="T332">
            <v>407</v>
          </cell>
          <cell r="U332">
            <v>1302.4700000000303</v>
          </cell>
          <cell r="V332">
            <v>271.15000000002328</v>
          </cell>
          <cell r="W332">
            <v>1275.3699999999953</v>
          </cell>
          <cell r="X332">
            <v>895.46000000002095</v>
          </cell>
          <cell r="Y332">
            <v>841.11999999999534</v>
          </cell>
          <cell r="Z332">
            <v>1818.140000000014</v>
          </cell>
          <cell r="AA332">
            <v>841.21999999997206</v>
          </cell>
          <cell r="AB332">
            <v>841.15000000002328</v>
          </cell>
          <cell r="AC332">
            <v>786.9199999999837</v>
          </cell>
          <cell r="AD332">
            <v>1031.1199999999953</v>
          </cell>
          <cell r="AE332">
            <v>9449.2600000007078</v>
          </cell>
          <cell r="AF332">
            <v>1194.75</v>
          </cell>
          <cell r="AG332">
            <v>434.5</v>
          </cell>
          <cell r="AH332">
            <v>1330.5199999999604</v>
          </cell>
          <cell r="AI332">
            <v>543.0899999999674</v>
          </cell>
          <cell r="AJ332">
            <v>1221.9699999999721</v>
          </cell>
          <cell r="AK332">
            <v>1167.5</v>
          </cell>
          <cell r="AL332">
            <v>244.32000000000698</v>
          </cell>
          <cell r="AM332">
            <v>1656.4100000000326</v>
          </cell>
          <cell r="AN332">
            <v>461.55999999999767</v>
          </cell>
          <cell r="AO332">
            <v>-651.76999999996042</v>
          </cell>
          <cell r="AP332">
            <v>624.53000000002794</v>
          </cell>
          <cell r="AQ332">
            <v>1221.8799999999464</v>
          </cell>
          <cell r="AR332">
            <v>8341.5499999998137</v>
          </cell>
          <cell r="AS332">
            <v>733.59999999997672</v>
          </cell>
          <cell r="AT332">
            <v>163.03999999997905</v>
          </cell>
          <cell r="AU332">
            <v>652.04999999998836</v>
          </cell>
          <cell r="AV332">
            <v>434.71999999997206</v>
          </cell>
          <cell r="AW332">
            <v>1412.9199999999837</v>
          </cell>
          <cell r="AX332">
            <v>570.5899999999674</v>
          </cell>
          <cell r="AY332">
            <v>54.419999999983702</v>
          </cell>
          <cell r="AZ332">
            <v>1385.6599999999744</v>
          </cell>
          <cell r="BA332">
            <v>543.5</v>
          </cell>
          <cell r="BB332">
            <v>1141.25</v>
          </cell>
          <cell r="BC332">
            <v>380.34000000002561</v>
          </cell>
          <cell r="BD332">
            <v>869.46000000002095</v>
          </cell>
          <cell r="BE332">
            <v>6172.0799999996088</v>
          </cell>
          <cell r="BF332">
            <v>1087.640000000014</v>
          </cell>
          <cell r="BG332">
            <v>27.200000000011642</v>
          </cell>
          <cell r="BH332">
            <v>652.54999999998836</v>
          </cell>
          <cell r="BI332">
            <v>190.29999999998836</v>
          </cell>
          <cell r="BJ332">
            <v>571</v>
          </cell>
          <cell r="BK332">
            <v>870.01999999996042</v>
          </cell>
          <cell r="BL332">
            <v>407.79999999998836</v>
          </cell>
          <cell r="BM332">
            <v>571</v>
          </cell>
          <cell r="BN332">
            <v>652.64000000001397</v>
          </cell>
          <cell r="BO332">
            <v>734</v>
          </cell>
          <cell r="BP332">
            <v>27.239999999990687</v>
          </cell>
          <cell r="BQ332">
            <v>380.69000000000233</v>
          </cell>
          <cell r="BR332">
            <v>4435.109999999404</v>
          </cell>
          <cell r="BS332">
            <v>734.59999999997672</v>
          </cell>
          <cell r="BT332">
            <v>54.460000000020955</v>
          </cell>
          <cell r="BU332">
            <v>190.39999999996508</v>
          </cell>
          <cell r="BV332">
            <v>54.529999999969732</v>
          </cell>
          <cell r="BW332">
            <v>734.63000000000466</v>
          </cell>
          <cell r="BX332">
            <v>272.20000000001164</v>
          </cell>
          <cell r="BY332">
            <v>516.82000000000698</v>
          </cell>
          <cell r="BZ332">
            <v>843.52000000001863</v>
          </cell>
          <cell r="CA332">
            <v>435.3300000000163</v>
          </cell>
          <cell r="CB332">
            <v>326.5</v>
          </cell>
          <cell r="CC332">
            <v>299.30999999999767</v>
          </cell>
          <cell r="CD332">
            <v>-27.190000000002328</v>
          </cell>
          <cell r="CE332">
            <v>3266.9599999990314</v>
          </cell>
          <cell r="CF332">
            <v>272.25</v>
          </cell>
          <cell r="CG332">
            <v>108.90000000002328</v>
          </cell>
          <cell r="CH332">
            <v>190.5800000000163</v>
          </cell>
          <cell r="CI332">
            <v>54.440000000002328</v>
          </cell>
          <cell r="CJ332">
            <v>517.32000000000698</v>
          </cell>
          <cell r="CK332">
            <v>489.89999999996508</v>
          </cell>
          <cell r="CL332">
            <v>272.15000000002328</v>
          </cell>
          <cell r="CM332">
            <v>299.46000000002095</v>
          </cell>
          <cell r="CN332">
            <v>626.23999999999069</v>
          </cell>
          <cell r="CO332">
            <v>-27.25</v>
          </cell>
          <cell r="CP332">
            <v>-244.97000000003027</v>
          </cell>
          <cell r="CQ332">
            <v>707.93999999994412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307.3300000000163</v>
          </cell>
          <cell r="G334">
            <v>126.54400000000896</v>
          </cell>
          <cell r="H334">
            <v>189.82000000000698</v>
          </cell>
          <cell r="I334">
            <v>90.389999999999418</v>
          </cell>
          <cell r="J334">
            <v>497.15500000001339</v>
          </cell>
          <cell r="K334">
            <v>298.29000000000815</v>
          </cell>
          <cell r="L334">
            <v>144.63000000000466</v>
          </cell>
          <cell r="M334">
            <v>415.79999999998836</v>
          </cell>
          <cell r="N334">
            <v>99.430000000007567</v>
          </cell>
          <cell r="O334">
            <v>415.82999999998719</v>
          </cell>
          <cell r="P334">
            <v>108.46799999999348</v>
          </cell>
          <cell r="Q334">
            <v>367</v>
          </cell>
          <cell r="R334">
            <v>6919.5400000000373</v>
          </cell>
          <cell r="S334">
            <v>732.65999999997439</v>
          </cell>
          <cell r="T334">
            <v>244.22000000000116</v>
          </cell>
          <cell r="U334">
            <v>781.5</v>
          </cell>
          <cell r="V334">
            <v>162.80999999999767</v>
          </cell>
          <cell r="W334">
            <v>765.22000000000116</v>
          </cell>
          <cell r="X334">
            <v>537.29000000000815</v>
          </cell>
          <cell r="Y334">
            <v>504.70000000001164</v>
          </cell>
          <cell r="Z334">
            <v>1090.8600000000151</v>
          </cell>
          <cell r="AA334">
            <v>504.72000000000116</v>
          </cell>
          <cell r="AB334">
            <v>504.72000000000116</v>
          </cell>
          <cell r="AC334">
            <v>472.16000000000349</v>
          </cell>
          <cell r="AD334">
            <v>618.68000000002212</v>
          </cell>
          <cell r="AE334">
            <v>5669.2999999998137</v>
          </cell>
          <cell r="AF334">
            <v>716.82999999998719</v>
          </cell>
          <cell r="AG334">
            <v>260.64000000001397</v>
          </cell>
          <cell r="AH334">
            <v>798.29000000000815</v>
          </cell>
          <cell r="AI334">
            <v>325.75</v>
          </cell>
          <cell r="AJ334">
            <v>733.19000000000233</v>
          </cell>
          <cell r="AK334">
            <v>700.51000000000931</v>
          </cell>
          <cell r="AL334">
            <v>146.59999999997672</v>
          </cell>
          <cell r="AM334">
            <v>993.73000000001048</v>
          </cell>
          <cell r="AN334">
            <v>276.94999999998254</v>
          </cell>
          <cell r="AO334">
            <v>-390.94999999998254</v>
          </cell>
          <cell r="AP334">
            <v>374.72999999998137</v>
          </cell>
          <cell r="AQ334">
            <v>733.02999999999884</v>
          </cell>
          <cell r="AR334">
            <v>5005.0799999996088</v>
          </cell>
          <cell r="AS334">
            <v>440.25</v>
          </cell>
          <cell r="AT334">
            <v>97.760000000009313</v>
          </cell>
          <cell r="AU334">
            <v>391.23999999999069</v>
          </cell>
          <cell r="AV334">
            <v>260.85000000000582</v>
          </cell>
          <cell r="AW334">
            <v>847.79999999998836</v>
          </cell>
          <cell r="AX334">
            <v>342.34000000002561</v>
          </cell>
          <cell r="AY334">
            <v>32.669999999983702</v>
          </cell>
          <cell r="AZ334">
            <v>831.43999999997322</v>
          </cell>
          <cell r="BA334">
            <v>326.03999999997905</v>
          </cell>
          <cell r="BB334">
            <v>684.75</v>
          </cell>
          <cell r="BC334">
            <v>228.20999999999185</v>
          </cell>
          <cell r="BD334">
            <v>521.72999999998137</v>
          </cell>
          <cell r="BE334">
            <v>3703.2200000006706</v>
          </cell>
          <cell r="BF334">
            <v>652.54999999998836</v>
          </cell>
          <cell r="BG334">
            <v>16.330000000016298</v>
          </cell>
          <cell r="BH334">
            <v>391.57999999998719</v>
          </cell>
          <cell r="BI334">
            <v>114.17000000001281</v>
          </cell>
          <cell r="BJ334">
            <v>342.51999999998952</v>
          </cell>
          <cell r="BK334">
            <v>522.07999999998719</v>
          </cell>
          <cell r="BL334">
            <v>244.68000000002212</v>
          </cell>
          <cell r="BM334">
            <v>342.63000000000466</v>
          </cell>
          <cell r="BN334">
            <v>391.5</v>
          </cell>
          <cell r="BO334">
            <v>440.44000000000233</v>
          </cell>
          <cell r="BP334">
            <v>16.330000000016298</v>
          </cell>
          <cell r="BQ334">
            <v>228.41000000000349</v>
          </cell>
          <cell r="BR334">
            <v>2660.7799999997951</v>
          </cell>
          <cell r="BS334">
            <v>440.70000000001164</v>
          </cell>
          <cell r="BT334">
            <v>32.669999999983702</v>
          </cell>
          <cell r="BU334">
            <v>114.29999999998836</v>
          </cell>
          <cell r="BV334">
            <v>32.580000000016298</v>
          </cell>
          <cell r="BW334">
            <v>440.82999999998719</v>
          </cell>
          <cell r="BX334">
            <v>163.25</v>
          </cell>
          <cell r="BY334">
            <v>310.18000000002212</v>
          </cell>
          <cell r="BZ334">
            <v>506.01000000000931</v>
          </cell>
          <cell r="CA334">
            <v>261.20999999999185</v>
          </cell>
          <cell r="CB334">
            <v>195.89999999999418</v>
          </cell>
          <cell r="CC334">
            <v>179.55999999999767</v>
          </cell>
          <cell r="CD334">
            <v>-16.410000000003492</v>
          </cell>
          <cell r="CE334">
            <v>2831.5599999995902</v>
          </cell>
          <cell r="CF334">
            <v>235.93999999994412</v>
          </cell>
          <cell r="CG334">
            <v>94.410000000003492</v>
          </cell>
          <cell r="CH334">
            <v>165.1600000000326</v>
          </cell>
          <cell r="CI334">
            <v>47.150000000023283</v>
          </cell>
          <cell r="CJ334">
            <v>448.34000000002561</v>
          </cell>
          <cell r="CK334">
            <v>424.67000000001281</v>
          </cell>
          <cell r="CL334">
            <v>236.03999999997905</v>
          </cell>
          <cell r="CM334">
            <v>259.60000000003492</v>
          </cell>
          <cell r="CN334">
            <v>542.65000000002328</v>
          </cell>
          <cell r="CO334">
            <v>-23.599999999976717</v>
          </cell>
          <cell r="CP334">
            <v>-212.29999999998836</v>
          </cell>
          <cell r="CQ334">
            <v>613.5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430.25</v>
          </cell>
          <cell r="G336">
            <v>177.14999999999418</v>
          </cell>
          <cell r="H336">
            <v>265.70999999999185</v>
          </cell>
          <cell r="I336">
            <v>126.48000000001048</v>
          </cell>
          <cell r="J336">
            <v>696.04000000000815</v>
          </cell>
          <cell r="K336">
            <v>417.55999999999767</v>
          </cell>
          <cell r="L336">
            <v>202.39000000001397</v>
          </cell>
          <cell r="M336">
            <v>582.14999999999418</v>
          </cell>
          <cell r="N336">
            <v>139.17000000001281</v>
          </cell>
          <cell r="O336">
            <v>582.10000000000582</v>
          </cell>
          <cell r="P336">
            <v>151.86999999999534</v>
          </cell>
          <cell r="Q336">
            <v>493.61000000001513</v>
          </cell>
          <cell r="R336">
            <v>5381.9800000002142</v>
          </cell>
          <cell r="S336">
            <v>569.85999999998603</v>
          </cell>
          <cell r="T336">
            <v>189.94999999998254</v>
          </cell>
          <cell r="U336">
            <v>607.83999999999651</v>
          </cell>
          <cell r="V336">
            <v>126.64999999999418</v>
          </cell>
          <cell r="W336">
            <v>595.19000000000233</v>
          </cell>
          <cell r="X336">
            <v>417.86999999999534</v>
          </cell>
          <cell r="Y336">
            <v>392.56000000002678</v>
          </cell>
          <cell r="Z336">
            <v>848.41000000000349</v>
          </cell>
          <cell r="AA336">
            <v>392.54999999998836</v>
          </cell>
          <cell r="AB336">
            <v>392.56999999997788</v>
          </cell>
          <cell r="AC336">
            <v>367.29999999998836</v>
          </cell>
          <cell r="AD336">
            <v>481.23000000001048</v>
          </cell>
          <cell r="AE336">
            <v>4409.8000000000466</v>
          </cell>
          <cell r="AF336">
            <v>557.54999999998836</v>
          </cell>
          <cell r="AG336">
            <v>202.76000000000931</v>
          </cell>
          <cell r="AH336">
            <v>620.92999999999302</v>
          </cell>
          <cell r="AI336">
            <v>253.4199999999837</v>
          </cell>
          <cell r="AJ336">
            <v>570.25</v>
          </cell>
          <cell r="AK336">
            <v>544.91000000000349</v>
          </cell>
          <cell r="AL336">
            <v>114.04000000000815</v>
          </cell>
          <cell r="AM336">
            <v>772.98000000001048</v>
          </cell>
          <cell r="AN336">
            <v>215.40999999997439</v>
          </cell>
          <cell r="AO336">
            <v>-304.12999999997555</v>
          </cell>
          <cell r="AP336">
            <v>291.45999999999185</v>
          </cell>
          <cell r="AQ336">
            <v>570.22000000000116</v>
          </cell>
          <cell r="AR336">
            <v>3892.8299999996088</v>
          </cell>
          <cell r="AS336">
            <v>342.38999999998487</v>
          </cell>
          <cell r="AT336">
            <v>76.10999999998603</v>
          </cell>
          <cell r="AU336">
            <v>304.35999999998603</v>
          </cell>
          <cell r="AV336">
            <v>202.87999999997555</v>
          </cell>
          <cell r="AW336">
            <v>659.30999999999767</v>
          </cell>
          <cell r="AX336">
            <v>266.29999999998836</v>
          </cell>
          <cell r="AY336">
            <v>25.360000000015134</v>
          </cell>
          <cell r="AZ336">
            <v>646.68000000002212</v>
          </cell>
          <cell r="BA336">
            <v>253.58999999999651</v>
          </cell>
          <cell r="BB336">
            <v>532.57000000000698</v>
          </cell>
          <cell r="BC336">
            <v>177.54000000000815</v>
          </cell>
          <cell r="BD336">
            <v>405.73999999999069</v>
          </cell>
          <cell r="BE336">
            <v>2880.3799999998882</v>
          </cell>
          <cell r="BF336">
            <v>507.55999999999767</v>
          </cell>
          <cell r="BG336">
            <v>12.720000000001164</v>
          </cell>
          <cell r="BH336">
            <v>304.52999999999884</v>
          </cell>
          <cell r="BI336">
            <v>88.850000000005821</v>
          </cell>
          <cell r="BJ336">
            <v>266.5</v>
          </cell>
          <cell r="BK336">
            <v>406.04000000000815</v>
          </cell>
          <cell r="BL336">
            <v>190.32000000000698</v>
          </cell>
          <cell r="BM336">
            <v>266.47000000000116</v>
          </cell>
          <cell r="BN336">
            <v>304.45999999999185</v>
          </cell>
          <cell r="BO336">
            <v>342.60999999998603</v>
          </cell>
          <cell r="BP336">
            <v>12.700000000011642</v>
          </cell>
          <cell r="BQ336">
            <v>177.61999999999534</v>
          </cell>
          <cell r="BR336">
            <v>2069.4499999997206</v>
          </cell>
          <cell r="BS336">
            <v>342.83999999999651</v>
          </cell>
          <cell r="BT336">
            <v>25.370000000024447</v>
          </cell>
          <cell r="BU336">
            <v>88.869999999995343</v>
          </cell>
          <cell r="BV336">
            <v>25.420000000012806</v>
          </cell>
          <cell r="BW336">
            <v>342.75</v>
          </cell>
          <cell r="BX336">
            <v>127.02999999999884</v>
          </cell>
          <cell r="BY336">
            <v>241.25</v>
          </cell>
          <cell r="BZ336">
            <v>393.57000000000698</v>
          </cell>
          <cell r="CA336">
            <v>203.14000000001397</v>
          </cell>
          <cell r="CB336">
            <v>152.32999999998719</v>
          </cell>
          <cell r="CC336">
            <v>139.60999999998603</v>
          </cell>
          <cell r="CD336">
            <v>-12.730000000010477</v>
          </cell>
          <cell r="CE336">
            <v>1524.6299999996554</v>
          </cell>
          <cell r="CF336">
            <v>127.10000000000582</v>
          </cell>
          <cell r="CG336">
            <v>50.849999999976717</v>
          </cell>
          <cell r="CH336">
            <v>88.919999999983702</v>
          </cell>
          <cell r="CI336">
            <v>25.380000000004657</v>
          </cell>
          <cell r="CJ336">
            <v>241.33999999999651</v>
          </cell>
          <cell r="CK336">
            <v>228.68000000002212</v>
          </cell>
          <cell r="CL336">
            <v>127.02000000001863</v>
          </cell>
          <cell r="CM336">
            <v>139.76999999998952</v>
          </cell>
          <cell r="CN336">
            <v>292.25</v>
          </cell>
          <cell r="CO336">
            <v>-12.680000000022119</v>
          </cell>
          <cell r="CP336">
            <v>-114.36999999999534</v>
          </cell>
          <cell r="CQ336">
            <v>330.36999999999534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5">
          <cell r="F345">
            <v>-3683.1858000010252</v>
          </cell>
          <cell r="G345">
            <v>-7416.4586354326457</v>
          </cell>
          <cell r="H345">
            <v>-3820.8001000024378</v>
          </cell>
          <cell r="I345">
            <v>-8139.8763999976218</v>
          </cell>
          <cell r="J345">
            <v>-2183.3142000008374</v>
          </cell>
          <cell r="K345">
            <v>-7046.1814999990165</v>
          </cell>
          <cell r="L345">
            <v>-26542.52460000664</v>
          </cell>
          <cell r="M345">
            <v>-19805.079199999571</v>
          </cell>
          <cell r="N345">
            <v>-18123.624199999496</v>
          </cell>
          <cell r="O345">
            <v>-13519.246199999005</v>
          </cell>
          <cell r="P345">
            <v>-1543.0129000004381</v>
          </cell>
          <cell r="Q345">
            <v>-1258.6392999999225</v>
          </cell>
          <cell r="R345">
            <v>-27861.294784396887</v>
          </cell>
          <cell r="S345">
            <v>4220.3335999920964</v>
          </cell>
          <cell r="T345">
            <v>-3051.887043626979</v>
          </cell>
          <cell r="U345">
            <v>402.37252988107502</v>
          </cell>
          <cell r="V345">
            <v>-8367.4962169863284</v>
          </cell>
          <cell r="W345">
            <v>-418.4500171020627</v>
          </cell>
          <cell r="X345">
            <v>-2531.7266362570226</v>
          </cell>
          <cell r="Y345">
            <v>3291.8206776827574</v>
          </cell>
          <cell r="Z345">
            <v>-6878.7425189651549</v>
          </cell>
          <cell r="AA345">
            <v>262.52255133539438</v>
          </cell>
          <cell r="AB345">
            <v>-8679.5332103855908</v>
          </cell>
          <cell r="AC345">
            <v>-2402.3715000022203</v>
          </cell>
          <cell r="AD345">
            <v>-3708.1369999982417</v>
          </cell>
          <cell r="AE345">
            <v>-91622.055727094412</v>
          </cell>
          <cell r="AF345">
            <v>-2885.8428899906576</v>
          </cell>
          <cell r="AG345">
            <v>-7905.6964562982321</v>
          </cell>
          <cell r="AH345">
            <v>-4774.158339496702</v>
          </cell>
          <cell r="AI345">
            <v>-9800.5240064989775</v>
          </cell>
          <cell r="AJ345">
            <v>-9318.1163587942719</v>
          </cell>
          <cell r="AK345">
            <v>-6191.3891430031508</v>
          </cell>
          <cell r="AL345">
            <v>-13227.824668988585</v>
          </cell>
          <cell r="AM345">
            <v>-20663.911404002458</v>
          </cell>
          <cell r="AN345">
            <v>-12972.48855400458</v>
          </cell>
          <cell r="AO345">
            <v>1695.3113599978387</v>
          </cell>
          <cell r="AP345">
            <v>-4460.4001260027289</v>
          </cell>
          <cell r="AQ345">
            <v>-1117.0151400007308</v>
          </cell>
          <cell r="AR345">
            <v>-87890.852974534035</v>
          </cell>
          <cell r="AS345">
            <v>-4902.010279994458</v>
          </cell>
          <cell r="AT345">
            <v>-11245.86460499838</v>
          </cell>
          <cell r="AU345">
            <v>-5670.6313895024359</v>
          </cell>
          <cell r="AV345">
            <v>1303.6523439958692</v>
          </cell>
          <cell r="AW345">
            <v>-7209.7607400007546</v>
          </cell>
          <cell r="AX345">
            <v>-9816.9495339952409</v>
          </cell>
          <cell r="AY345">
            <v>-17578.153270021081</v>
          </cell>
          <cell r="AZ345">
            <v>-693.99765000119805</v>
          </cell>
          <cell r="BA345">
            <v>-10065.680587999523</v>
          </cell>
          <cell r="BB345">
            <v>-7978.0429819971323</v>
          </cell>
          <cell r="BC345">
            <v>-8216.0078100077808</v>
          </cell>
          <cell r="BD345">
            <v>-5817.4064699970186</v>
          </cell>
          <cell r="BE345">
            <v>-148717.17599993944</v>
          </cell>
          <cell r="BF345">
            <v>-1373.2438199967146</v>
          </cell>
          <cell r="BG345">
            <v>-7296.9976600296795</v>
          </cell>
          <cell r="BH345">
            <v>-7142.0904939994216</v>
          </cell>
          <cell r="BI345">
            <v>-16618.162942092866</v>
          </cell>
          <cell r="BJ345">
            <v>-12493.013770002872</v>
          </cell>
          <cell r="BK345">
            <v>-4651.968737501651</v>
          </cell>
          <cell r="BL345">
            <v>-10091.882911011577</v>
          </cell>
          <cell r="BM345">
            <v>-27629.112122304738</v>
          </cell>
          <cell r="BN345">
            <v>-15796.036662001163</v>
          </cell>
          <cell r="BO345">
            <v>-16992.611110996455</v>
          </cell>
          <cell r="BP345">
            <v>-15418.036770001054</v>
          </cell>
          <cell r="BQ345">
            <v>-13214.018999993801</v>
          </cell>
          <cell r="BR345">
            <v>-431401.13436698914</v>
          </cell>
          <cell r="BS345">
            <v>119.88186001032591</v>
          </cell>
          <cell r="BT345">
            <v>-15645.781105980277</v>
          </cell>
          <cell r="BU345">
            <v>-22699.445261031389</v>
          </cell>
          <cell r="BV345">
            <v>-16860.029834099114</v>
          </cell>
          <cell r="BW345">
            <v>-19421.644102245569</v>
          </cell>
          <cell r="BX345">
            <v>-50216.371480964124</v>
          </cell>
          <cell r="BY345">
            <v>-105242.42140626907</v>
          </cell>
          <cell r="BZ345">
            <v>-82638.138803012669</v>
          </cell>
          <cell r="CA345">
            <v>-43838.645025089383</v>
          </cell>
          <cell r="CB345">
            <v>-36952.686288312078</v>
          </cell>
          <cell r="CC345">
            <v>-21128.732409998775</v>
          </cell>
          <cell r="CD345">
            <v>-16877.120510019362</v>
          </cell>
          <cell r="CE345">
            <v>-576310.6099537611</v>
          </cell>
          <cell r="CF345">
            <v>-7970.1622800007463</v>
          </cell>
          <cell r="CG345">
            <v>-23251.349942997098</v>
          </cell>
          <cell r="CH345">
            <v>-37750.636638969183</v>
          </cell>
          <cell r="CI345">
            <v>-22068.907049506903</v>
          </cell>
          <cell r="CJ345">
            <v>-25978.458585999906</v>
          </cell>
          <cell r="CK345">
            <v>-61136.91335298866</v>
          </cell>
          <cell r="CL345">
            <v>-155217.03706102073</v>
          </cell>
          <cell r="CM345">
            <v>-128922.88212399185</v>
          </cell>
          <cell r="CN345">
            <v>-22185.37060701102</v>
          </cell>
          <cell r="CO345">
            <v>-36449.284321211278</v>
          </cell>
          <cell r="CP345">
            <v>-7650.6341899782419</v>
          </cell>
          <cell r="CQ345">
            <v>-47728.973799988627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-4998.0299999999988</v>
          </cell>
          <cell r="M352">
            <v>-1430.1389999999999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-18488.790000000154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-5955.0600000000559</v>
          </cell>
          <cell r="Z352">
            <v>-12533.73000000001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-12056.704999999958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-3572.5600000000559</v>
          </cell>
          <cell r="AM352">
            <v>-8484.1449999999895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-20767.987299999921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-1147.4272999999998</v>
          </cell>
          <cell r="AY352">
            <v>-14189.550000000047</v>
          </cell>
          <cell r="AZ352">
            <v>-5431.0099999999948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-39895.549400000018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1.5776000000000749</v>
          </cell>
          <cell r="BL352">
            <v>-21947.549999999988</v>
          </cell>
          <cell r="BM352">
            <v>-16857.119999999995</v>
          </cell>
          <cell r="BN352">
            <v>-1092.4570000000003</v>
          </cell>
          <cell r="BO352">
            <v>0</v>
          </cell>
          <cell r="BP352">
            <v>0</v>
          </cell>
          <cell r="BQ352">
            <v>0</v>
          </cell>
          <cell r="BR352">
            <v>-20944.697019999963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-4.9400200000000041</v>
          </cell>
          <cell r="BY352">
            <v>-16222.099999999977</v>
          </cell>
          <cell r="BZ352">
            <v>-4903.6399999999849</v>
          </cell>
          <cell r="CA352">
            <v>185.98300000000017</v>
          </cell>
          <cell r="CB352">
            <v>0</v>
          </cell>
          <cell r="CC352">
            <v>0</v>
          </cell>
          <cell r="CD352">
            <v>0</v>
          </cell>
          <cell r="CE352">
            <v>-21470.136200000066</v>
          </cell>
          <cell r="CF352">
            <v>0</v>
          </cell>
          <cell r="CG352">
            <v>0</v>
          </cell>
          <cell r="CH352">
            <v>0</v>
          </cell>
          <cell r="CI352">
            <v>2.5088000000005195</v>
          </cell>
          <cell r="CJ352">
            <v>0</v>
          </cell>
          <cell r="CK352">
            <v>-1374.4549999999999</v>
          </cell>
          <cell r="CL352">
            <v>-9086.2999999998137</v>
          </cell>
          <cell r="CM352">
            <v>-11011.889999999985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-1586.7609999999986</v>
          </cell>
          <cell r="M353">
            <v>-3194.9939999999988</v>
          </cell>
          <cell r="N353">
            <v>0</v>
          </cell>
          <cell r="O353">
            <v>106.31640000000016</v>
          </cell>
          <cell r="P353">
            <v>0</v>
          </cell>
          <cell r="Q353">
            <v>0</v>
          </cell>
          <cell r="R353">
            <v>-2386.3209000000206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-1816.2400000000052</v>
          </cell>
          <cell r="Z353">
            <v>-700.21100000000297</v>
          </cell>
          <cell r="AA353">
            <v>0</v>
          </cell>
          <cell r="AB353">
            <v>130.13009999999986</v>
          </cell>
          <cell r="AC353">
            <v>0</v>
          </cell>
          <cell r="AD353">
            <v>0</v>
          </cell>
          <cell r="AE353">
            <v>1935.7740000000049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615.00999999999476</v>
          </cell>
          <cell r="AM353">
            <v>1226.0659999999989</v>
          </cell>
          <cell r="AN353">
            <v>0</v>
          </cell>
          <cell r="AO353">
            <v>94.697999999999865</v>
          </cell>
          <cell r="AP353">
            <v>0</v>
          </cell>
          <cell r="AQ353">
            <v>0</v>
          </cell>
          <cell r="AR353">
            <v>-3605.688199999975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571.16999999999825</v>
          </cell>
          <cell r="AZ353">
            <v>-4294.4219999999987</v>
          </cell>
          <cell r="BA353">
            <v>0</v>
          </cell>
          <cell r="BB353">
            <v>117.56380000000036</v>
          </cell>
          <cell r="BC353">
            <v>0</v>
          </cell>
          <cell r="BD353">
            <v>0</v>
          </cell>
          <cell r="BE353">
            <v>-6876.5605999999971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-1109.5685999999996</v>
          </cell>
          <cell r="BL353">
            <v>-2990.4700000000012</v>
          </cell>
          <cell r="BM353">
            <v>-701.46099999999569</v>
          </cell>
          <cell r="BN353">
            <v>-2075.0609999999997</v>
          </cell>
          <cell r="BO353">
            <v>0</v>
          </cell>
          <cell r="BP353">
            <v>0</v>
          </cell>
          <cell r="BQ353">
            <v>0</v>
          </cell>
          <cell r="BR353">
            <v>-680.12549999999464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-442.6855000000005</v>
          </cell>
          <cell r="BY353">
            <v>-237.44000000000233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-15249.119000000006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-16.868999999998778</v>
          </cell>
          <cell r="CL353">
            <v>-5958.4800000000105</v>
          </cell>
          <cell r="CM353">
            <v>-9273.7700000000041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-6584.7909999999974</v>
          </cell>
          <cell r="M356">
            <v>-4625.132999999998</v>
          </cell>
          <cell r="N356">
            <v>0</v>
          </cell>
          <cell r="O356">
            <v>106.31640000000016</v>
          </cell>
          <cell r="P356">
            <v>0</v>
          </cell>
          <cell r="Q356">
            <v>0</v>
          </cell>
          <cell r="R356">
            <v>-20875.110900000087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-7771.3000000000466</v>
          </cell>
          <cell r="Z356">
            <v>-13233.941000000021</v>
          </cell>
          <cell r="AA356">
            <v>0</v>
          </cell>
          <cell r="AB356">
            <v>130.13009999999986</v>
          </cell>
          <cell r="AC356">
            <v>0</v>
          </cell>
          <cell r="AD356">
            <v>0</v>
          </cell>
          <cell r="AE356">
            <v>-10120.930999999982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-2957.5500000000466</v>
          </cell>
          <cell r="AM356">
            <v>-7258.0789999999979</v>
          </cell>
          <cell r="AN356">
            <v>0</v>
          </cell>
          <cell r="AO356">
            <v>94.697999999999865</v>
          </cell>
          <cell r="AP356">
            <v>0</v>
          </cell>
          <cell r="AQ356">
            <v>0</v>
          </cell>
          <cell r="AR356">
            <v>-24373.675500000129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-1147.4272999999994</v>
          </cell>
          <cell r="AY356">
            <v>-13618.380000000121</v>
          </cell>
          <cell r="AZ356">
            <v>-9725.4320000000007</v>
          </cell>
          <cell r="BA356">
            <v>0</v>
          </cell>
          <cell r="BB356">
            <v>117.56380000000036</v>
          </cell>
          <cell r="BC356">
            <v>0</v>
          </cell>
          <cell r="BD356">
            <v>0</v>
          </cell>
          <cell r="BE356">
            <v>-46772.10999999987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-1107.991</v>
          </cell>
          <cell r="BL356">
            <v>-24938.019999999902</v>
          </cell>
          <cell r="BM356">
            <v>-17558.581000000006</v>
          </cell>
          <cell r="BN356">
            <v>-3167.518</v>
          </cell>
          <cell r="BO356">
            <v>0</v>
          </cell>
          <cell r="BP356">
            <v>0</v>
          </cell>
          <cell r="BQ356">
            <v>0</v>
          </cell>
          <cell r="BR356">
            <v>-21624.822520000045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-447.62552000000051</v>
          </cell>
          <cell r="BY356">
            <v>-16459.540000000037</v>
          </cell>
          <cell r="BZ356">
            <v>-4903.6399999999849</v>
          </cell>
          <cell r="CA356">
            <v>185.98300000000017</v>
          </cell>
          <cell r="CB356">
            <v>0</v>
          </cell>
          <cell r="CC356">
            <v>0</v>
          </cell>
          <cell r="CD356">
            <v>0</v>
          </cell>
          <cell r="CE356">
            <v>-36719.255199999781</v>
          </cell>
          <cell r="CF356">
            <v>0</v>
          </cell>
          <cell r="CG356">
            <v>0</v>
          </cell>
          <cell r="CH356">
            <v>0</v>
          </cell>
          <cell r="CI356">
            <v>2.508800000001429</v>
          </cell>
          <cell r="CJ356">
            <v>0</v>
          </cell>
          <cell r="CK356">
            <v>-1391.3240000000005</v>
          </cell>
          <cell r="CL356">
            <v>-15044.779999999795</v>
          </cell>
          <cell r="CM356">
            <v>-20285.659999999974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F357" t="str">
            <v>=</v>
          </cell>
          <cell r="G357" t="str">
            <v>=</v>
          </cell>
          <cell r="H357" t="str">
            <v>=</v>
          </cell>
          <cell r="I357" t="str">
            <v>=</v>
          </cell>
          <cell r="J357" t="str">
            <v>=</v>
          </cell>
          <cell r="K357" t="str">
            <v>=</v>
          </cell>
          <cell r="L357" t="str">
            <v>=</v>
          </cell>
          <cell r="M357" t="str">
            <v>=</v>
          </cell>
          <cell r="N357" t="str">
            <v>=</v>
          </cell>
          <cell r="O357" t="str">
            <v>=</v>
          </cell>
          <cell r="P357" t="str">
            <v>=</v>
          </cell>
          <cell r="Q357" t="str">
            <v>=</v>
          </cell>
          <cell r="R357" t="str">
            <v>=</v>
          </cell>
          <cell r="S357" t="str">
            <v>=</v>
          </cell>
          <cell r="T357" t="str">
            <v>=</v>
          </cell>
          <cell r="U357" t="str">
            <v>=</v>
          </cell>
          <cell r="V357" t="str">
            <v>=</v>
          </cell>
          <cell r="W357" t="str">
            <v>=</v>
          </cell>
          <cell r="X357" t="str">
            <v>=</v>
          </cell>
          <cell r="Y357" t="str">
            <v>=</v>
          </cell>
          <cell r="Z357" t="str">
            <v>=</v>
          </cell>
          <cell r="AA357" t="str">
            <v>=</v>
          </cell>
          <cell r="AB357" t="str">
            <v>=</v>
          </cell>
          <cell r="AC357" t="str">
            <v>=</v>
          </cell>
          <cell r="AD357" t="str">
            <v>=</v>
          </cell>
          <cell r="AE357" t="str">
            <v>=</v>
          </cell>
          <cell r="AF357" t="str">
            <v>=</v>
          </cell>
          <cell r="AG357" t="str">
            <v>=</v>
          </cell>
          <cell r="AH357" t="str">
            <v>=</v>
          </cell>
          <cell r="AI357" t="str">
            <v>=</v>
          </cell>
          <cell r="AJ357" t="str">
            <v>=</v>
          </cell>
          <cell r="AK357" t="str">
            <v>=</v>
          </cell>
          <cell r="AL357" t="str">
            <v>=</v>
          </cell>
          <cell r="AM357" t="str">
            <v>=</v>
          </cell>
          <cell r="AN357" t="str">
            <v>=</v>
          </cell>
          <cell r="AO357" t="str">
            <v>=</v>
          </cell>
          <cell r="AP357" t="str">
            <v>=</v>
          </cell>
          <cell r="AQ357" t="str">
            <v>=</v>
          </cell>
          <cell r="AR357" t="str">
            <v>=</v>
          </cell>
          <cell r="AS357" t="str">
            <v>=</v>
          </cell>
          <cell r="AT357" t="str">
            <v>=</v>
          </cell>
          <cell r="AU357" t="str">
            <v>=</v>
          </cell>
          <cell r="AV357" t="str">
            <v>=</v>
          </cell>
          <cell r="AW357" t="str">
            <v>=</v>
          </cell>
          <cell r="AX357" t="str">
            <v>=</v>
          </cell>
          <cell r="AY357" t="str">
            <v>=</v>
          </cell>
          <cell r="AZ357" t="str">
            <v>=</v>
          </cell>
          <cell r="BA357" t="str">
            <v>=</v>
          </cell>
          <cell r="BB357" t="str">
            <v>=</v>
          </cell>
          <cell r="BC357" t="str">
            <v>=</v>
          </cell>
          <cell r="BD357" t="str">
            <v>=</v>
          </cell>
          <cell r="BE357" t="str">
            <v>=</v>
          </cell>
          <cell r="BF357" t="str">
            <v>=</v>
          </cell>
          <cell r="BG357" t="str">
            <v>=</v>
          </cell>
          <cell r="BH357" t="str">
            <v>=</v>
          </cell>
          <cell r="BI357" t="str">
            <v>=</v>
          </cell>
          <cell r="BJ357" t="str">
            <v>=</v>
          </cell>
          <cell r="BK357" t="str">
            <v>=</v>
          </cell>
          <cell r="BL357" t="str">
            <v>=</v>
          </cell>
          <cell r="BM357" t="str">
            <v>=</v>
          </cell>
          <cell r="BN357" t="str">
            <v>=</v>
          </cell>
          <cell r="BO357" t="str">
            <v>=</v>
          </cell>
          <cell r="BP357" t="str">
            <v>=</v>
          </cell>
          <cell r="BQ357" t="str">
            <v>=</v>
          </cell>
          <cell r="BR357" t="str">
            <v>=</v>
          </cell>
          <cell r="BS357" t="str">
            <v>=</v>
          </cell>
          <cell r="BT357" t="str">
            <v>=</v>
          </cell>
          <cell r="BU357" t="str">
            <v>=</v>
          </cell>
          <cell r="BV357" t="str">
            <v>=</v>
          </cell>
          <cell r="BW357" t="str">
            <v>=</v>
          </cell>
          <cell r="BX357" t="str">
            <v>=</v>
          </cell>
          <cell r="BY357" t="str">
            <v>=</v>
          </cell>
          <cell r="BZ357" t="str">
            <v>=</v>
          </cell>
          <cell r="CA357" t="str">
            <v>=</v>
          </cell>
          <cell r="CB357" t="str">
            <v>=</v>
          </cell>
          <cell r="CC357" t="str">
            <v>=</v>
          </cell>
          <cell r="CD357" t="str">
            <v>=</v>
          </cell>
          <cell r="CE357" t="str">
            <v>=</v>
          </cell>
          <cell r="CF357" t="str">
            <v>=</v>
          </cell>
          <cell r="CG357" t="str">
            <v>=</v>
          </cell>
          <cell r="CH357" t="str">
            <v>=</v>
          </cell>
          <cell r="CI357" t="str">
            <v>=</v>
          </cell>
          <cell r="CJ357" t="str">
            <v>=</v>
          </cell>
          <cell r="CK357" t="str">
            <v>=</v>
          </cell>
          <cell r="CL357" t="str">
            <v>=</v>
          </cell>
          <cell r="CM357" t="str">
            <v>=</v>
          </cell>
          <cell r="CN357" t="str">
            <v>=</v>
          </cell>
          <cell r="CO357" t="str">
            <v>=</v>
          </cell>
          <cell r="CP357" t="str">
            <v>=</v>
          </cell>
          <cell r="CQ357" t="str">
            <v>=</v>
          </cell>
          <cell r="CR357" t="str">
            <v>=</v>
          </cell>
          <cell r="CS357" t="str">
            <v>=</v>
          </cell>
          <cell r="CT357" t="str">
            <v>=</v>
          </cell>
          <cell r="CU357" t="str">
            <v>=</v>
          </cell>
          <cell r="CV357" t="str">
            <v>=</v>
          </cell>
          <cell r="CW357" t="str">
            <v>=</v>
          </cell>
          <cell r="CX357" t="str">
            <v>=</v>
          </cell>
          <cell r="CY357" t="str">
            <v>=</v>
          </cell>
          <cell r="CZ357" t="str">
            <v>=</v>
          </cell>
          <cell r="DA357" t="str">
            <v>=</v>
          </cell>
          <cell r="DB357" t="str">
            <v>=</v>
          </cell>
          <cell r="DC357" t="str">
            <v>=</v>
          </cell>
          <cell r="DD357" t="str">
            <v>=</v>
          </cell>
          <cell r="DE357" t="str">
            <v>=</v>
          </cell>
          <cell r="DF357" t="str">
            <v>=</v>
          </cell>
          <cell r="DG357" t="str">
            <v>=</v>
          </cell>
          <cell r="DH357" t="str">
            <v>=</v>
          </cell>
          <cell r="DI357" t="str">
            <v>=</v>
          </cell>
          <cell r="DJ357" t="str">
            <v>=</v>
          </cell>
          <cell r="DK357" t="str">
            <v>=</v>
          </cell>
          <cell r="DL357" t="str">
            <v>=</v>
          </cell>
          <cell r="DM357" t="str">
            <v>=</v>
          </cell>
          <cell r="DN357" t="str">
            <v>=</v>
          </cell>
          <cell r="DO357" t="str">
            <v>=</v>
          </cell>
          <cell r="DP357" t="str">
            <v>=</v>
          </cell>
          <cell r="DQ357" t="str">
            <v>=</v>
          </cell>
          <cell r="DR357" t="str">
            <v>=</v>
          </cell>
          <cell r="DS357" t="str">
            <v>=</v>
          </cell>
          <cell r="DT357" t="str">
            <v>=</v>
          </cell>
          <cell r="DU357" t="str">
            <v>=</v>
          </cell>
          <cell r="DV357" t="str">
            <v>=</v>
          </cell>
          <cell r="DW357" t="str">
            <v>=</v>
          </cell>
          <cell r="DX357" t="str">
            <v>=</v>
          </cell>
          <cell r="DY357" t="str">
            <v>=</v>
          </cell>
          <cell r="DZ357" t="str">
            <v>=</v>
          </cell>
          <cell r="EA357" t="str">
            <v>=</v>
          </cell>
          <cell r="EB357" t="str">
            <v>=</v>
          </cell>
          <cell r="EC357" t="str">
            <v>=</v>
          </cell>
          <cell r="ED357" t="str">
            <v>=</v>
          </cell>
        </row>
        <row r="358">
          <cell r="F358">
            <v>-58335.989375993609</v>
          </cell>
          <cell r="G358">
            <v>-64072.076930403709</v>
          </cell>
          <cell r="H358">
            <v>-88555.308035224676</v>
          </cell>
          <cell r="I358">
            <v>-121251.63504265249</v>
          </cell>
          <cell r="J358">
            <v>-84769.775992110372</v>
          </cell>
          <cell r="K358">
            <v>-220500.86275167763</v>
          </cell>
          <cell r="L358">
            <v>-540350.87388938665</v>
          </cell>
          <cell r="M358">
            <v>-461449.4037874341</v>
          </cell>
          <cell r="N358">
            <v>-216409.91240745783</v>
          </cell>
          <cell r="O358">
            <v>-146485.47958737612</v>
          </cell>
          <cell r="P358">
            <v>-66321.364972829819</v>
          </cell>
          <cell r="Q358">
            <v>-27768.511531725526</v>
          </cell>
          <cell r="R358">
            <v>-2118611.1633851528</v>
          </cell>
          <cell r="S358">
            <v>-55702.150971248746</v>
          </cell>
          <cell r="T358">
            <v>-56166.800532415509</v>
          </cell>
          <cell r="U358">
            <v>-98039.777569487691</v>
          </cell>
          <cell r="V358">
            <v>-108461.18343907595</v>
          </cell>
          <cell r="W358">
            <v>-72441.338714689016</v>
          </cell>
          <cell r="X358">
            <v>-233803.17342694104</v>
          </cell>
          <cell r="Y358">
            <v>-532676.77255472541</v>
          </cell>
          <cell r="Z358">
            <v>-490989.38492697477</v>
          </cell>
          <cell r="AA358">
            <v>-198070.2737108916</v>
          </cell>
          <cell r="AB358">
            <v>-158352.08270774782</v>
          </cell>
          <cell r="AC358">
            <v>-69663.098774597049</v>
          </cell>
          <cell r="AD358">
            <v>-44245.126056402922</v>
          </cell>
          <cell r="AE358">
            <v>-2212626.343732357</v>
          </cell>
          <cell r="AF358">
            <v>-63730.728780075908</v>
          </cell>
          <cell r="AG358">
            <v>-83942.824378430843</v>
          </cell>
          <cell r="AH358">
            <v>-104588.67557759583</v>
          </cell>
          <cell r="AI358">
            <v>-111919.17154829204</v>
          </cell>
          <cell r="AJ358">
            <v>-71480.357884302735</v>
          </cell>
          <cell r="AK358">
            <v>-250409.84424677491</v>
          </cell>
          <cell r="AL358">
            <v>-584614.16249921918</v>
          </cell>
          <cell r="AM358">
            <v>-500918.97267009318</v>
          </cell>
          <cell r="AN358">
            <v>-229540.05368998647</v>
          </cell>
          <cell r="AO358">
            <v>-83939.754098266363</v>
          </cell>
          <cell r="AP358">
            <v>-82518.76671846211</v>
          </cell>
          <cell r="AQ358">
            <v>-45023.031641036272</v>
          </cell>
          <cell r="AR358">
            <v>-2335919.0392217636</v>
          </cell>
          <cell r="AS358">
            <v>-75966.306769311428</v>
          </cell>
          <cell r="AT358">
            <v>-102391.96182149649</v>
          </cell>
          <cell r="AU358">
            <v>-113862.29442176223</v>
          </cell>
          <cell r="AV358">
            <v>-96085.304733633995</v>
          </cell>
          <cell r="AW358">
            <v>-93024.076631650329</v>
          </cell>
          <cell r="AX358">
            <v>-250634.24023461342</v>
          </cell>
          <cell r="AY358">
            <v>-584554.0648175478</v>
          </cell>
          <cell r="AZ358">
            <v>-505603.75263574719</v>
          </cell>
          <cell r="BA358">
            <v>-238819.27793635428</v>
          </cell>
          <cell r="BB358">
            <v>-150496.16560618579</v>
          </cell>
          <cell r="BC358">
            <v>-71747.624323531985</v>
          </cell>
          <cell r="BD358">
            <v>-52733.969289898872</v>
          </cell>
          <cell r="BE358">
            <v>-2666200.4134156704</v>
          </cell>
          <cell r="BF358">
            <v>-89965.613209158182</v>
          </cell>
          <cell r="BG358">
            <v>-108264.87426333129</v>
          </cell>
          <cell r="BH358">
            <v>-117106.83708705008</v>
          </cell>
          <cell r="BI358">
            <v>-108722.8436204195</v>
          </cell>
          <cell r="BJ358">
            <v>-115974.60288912058</v>
          </cell>
          <cell r="BK358">
            <v>-320337.52951069176</v>
          </cell>
          <cell r="BL358">
            <v>-644876.81115230918</v>
          </cell>
          <cell r="BM358">
            <v>-525960.51570376754</v>
          </cell>
          <cell r="BN358">
            <v>-269801.44469822943</v>
          </cell>
          <cell r="BO358">
            <v>-145758.39012129605</v>
          </cell>
          <cell r="BP358">
            <v>-149809.32232493162</v>
          </cell>
          <cell r="BQ358">
            <v>-69621.628835424781</v>
          </cell>
          <cell r="BR358">
            <v>-2452748.1165561676</v>
          </cell>
          <cell r="BS358">
            <v>-80197.92284065485</v>
          </cell>
          <cell r="BT358">
            <v>-96695.199215501547</v>
          </cell>
          <cell r="BU358">
            <v>-146079.35829861462</v>
          </cell>
          <cell r="BV358">
            <v>-134672.93063817918</v>
          </cell>
          <cell r="BW358">
            <v>-93281.168050423265</v>
          </cell>
          <cell r="BX358">
            <v>-260535.1304590404</v>
          </cell>
          <cell r="BY358">
            <v>-610684.82908558846</v>
          </cell>
          <cell r="BZ358">
            <v>-506469.44948622584</v>
          </cell>
          <cell r="CA358">
            <v>-191747.75441858172</v>
          </cell>
          <cell r="CB358">
            <v>-170515.5710374862</v>
          </cell>
          <cell r="CC358">
            <v>-106774.33479180932</v>
          </cell>
          <cell r="CD358">
            <v>-55094.468234211206</v>
          </cell>
          <cell r="CE358">
            <v>-2537326.4191114902</v>
          </cell>
          <cell r="CF358">
            <v>-102228.75523656607</v>
          </cell>
          <cell r="CG358">
            <v>-103937.15313851833</v>
          </cell>
          <cell r="CH358">
            <v>-157861.33771669865</v>
          </cell>
          <cell r="CI358">
            <v>-130677.49130770564</v>
          </cell>
          <cell r="CJ358">
            <v>-101344.36659942567</v>
          </cell>
          <cell r="CK358">
            <v>-266388.57792526484</v>
          </cell>
          <cell r="CL358">
            <v>-604014.33363318443</v>
          </cell>
          <cell r="CM358">
            <v>-513528.74486422539</v>
          </cell>
          <cell r="CN358">
            <v>-166815.96583390236</v>
          </cell>
          <cell r="CO358">
            <v>-164445.36955583096</v>
          </cell>
          <cell r="CP358">
            <v>-120597.22356328368</v>
          </cell>
          <cell r="CQ358">
            <v>-105487.09973698854</v>
          </cell>
          <cell r="CR358" t="e">
            <v>#N/A</v>
          </cell>
          <cell r="CS358" t="e">
            <v>#N/A</v>
          </cell>
          <cell r="CT358" t="e">
            <v>#N/A</v>
          </cell>
          <cell r="CU358" t="e">
            <v>#N/A</v>
          </cell>
          <cell r="CV358" t="e">
            <v>#N/A</v>
          </cell>
          <cell r="CW358" t="e">
            <v>#N/A</v>
          </cell>
          <cell r="CX358" t="e">
            <v>#N/A</v>
          </cell>
          <cell r="CY358" t="e">
            <v>#N/A</v>
          </cell>
          <cell r="CZ358" t="e">
            <v>#N/A</v>
          </cell>
          <cell r="DA358" t="e">
            <v>#N/A</v>
          </cell>
          <cell r="DB358" t="e">
            <v>#N/A</v>
          </cell>
          <cell r="DC358" t="e">
            <v>#N/A</v>
          </cell>
          <cell r="DD358" t="e">
            <v>#N/A</v>
          </cell>
          <cell r="DE358" t="e">
            <v>#N/A</v>
          </cell>
          <cell r="DF358" t="e">
            <v>#N/A</v>
          </cell>
          <cell r="DG358" t="e">
            <v>#N/A</v>
          </cell>
          <cell r="DH358" t="e">
            <v>#N/A</v>
          </cell>
          <cell r="DI358" t="e">
            <v>#N/A</v>
          </cell>
          <cell r="DJ358" t="e">
            <v>#N/A</v>
          </cell>
          <cell r="DK358" t="e">
            <v>#N/A</v>
          </cell>
          <cell r="DL358" t="e">
            <v>#N/A</v>
          </cell>
          <cell r="DM358" t="e">
            <v>#N/A</v>
          </cell>
          <cell r="DN358" t="e">
            <v>#N/A</v>
          </cell>
          <cell r="DO358" t="e">
            <v>#N/A</v>
          </cell>
          <cell r="DP358" t="e">
            <v>#N/A</v>
          </cell>
          <cell r="DQ358" t="e">
            <v>#N/A</v>
          </cell>
          <cell r="DR358" t="e">
            <v>#N/A</v>
          </cell>
          <cell r="DS358" t="e">
            <v>#N/A</v>
          </cell>
          <cell r="DT358" t="e">
            <v>#N/A</v>
          </cell>
          <cell r="DU358" t="e">
            <v>#N/A</v>
          </cell>
          <cell r="DV358" t="e">
            <v>#N/A</v>
          </cell>
          <cell r="DW358" t="e">
            <v>#N/A</v>
          </cell>
          <cell r="DX358" t="e">
            <v>#N/A</v>
          </cell>
          <cell r="DY358" t="e">
            <v>#N/A</v>
          </cell>
          <cell r="DZ358" t="e">
            <v>#N/A</v>
          </cell>
          <cell r="EA358" t="e">
            <v>#N/A</v>
          </cell>
          <cell r="EB358" t="e">
            <v>#N/A</v>
          </cell>
          <cell r="EC358" t="e">
            <v>#N/A</v>
          </cell>
          <cell r="ED358" t="e">
            <v>#N/A</v>
          </cell>
        </row>
        <row r="359">
          <cell r="F359" t="str">
            <v>=</v>
          </cell>
          <cell r="G359" t="str">
            <v>=</v>
          </cell>
          <cell r="H359" t="str">
            <v>=</v>
          </cell>
          <cell r="I359" t="str">
            <v>=</v>
          </cell>
          <cell r="J359" t="str">
            <v>=</v>
          </cell>
          <cell r="K359" t="str">
            <v>=</v>
          </cell>
          <cell r="L359" t="str">
            <v>=</v>
          </cell>
          <cell r="M359" t="str">
            <v>=</v>
          </cell>
          <cell r="N359" t="str">
            <v>=</v>
          </cell>
          <cell r="O359" t="str">
            <v>=</v>
          </cell>
          <cell r="P359" t="str">
            <v>=</v>
          </cell>
          <cell r="Q359" t="str">
            <v>=</v>
          </cell>
          <cell r="R359" t="str">
            <v>=</v>
          </cell>
          <cell r="S359" t="str">
            <v>=</v>
          </cell>
          <cell r="T359" t="str">
            <v>=</v>
          </cell>
          <cell r="U359" t="str">
            <v>=</v>
          </cell>
          <cell r="V359" t="str">
            <v>=</v>
          </cell>
          <cell r="W359" t="str">
            <v>=</v>
          </cell>
          <cell r="X359" t="str">
            <v>=</v>
          </cell>
          <cell r="Y359" t="str">
            <v>=</v>
          </cell>
          <cell r="Z359" t="str">
            <v>=</v>
          </cell>
          <cell r="AA359" t="str">
            <v>=</v>
          </cell>
          <cell r="AB359" t="str">
            <v>=</v>
          </cell>
          <cell r="AC359" t="str">
            <v>=</v>
          </cell>
          <cell r="AD359" t="str">
            <v>=</v>
          </cell>
          <cell r="AE359" t="str">
            <v>=</v>
          </cell>
          <cell r="AF359" t="str">
            <v>=</v>
          </cell>
          <cell r="AG359" t="str">
            <v>=</v>
          </cell>
          <cell r="AH359" t="str">
            <v>=</v>
          </cell>
          <cell r="AI359" t="str">
            <v>=</v>
          </cell>
          <cell r="AJ359" t="str">
            <v>=</v>
          </cell>
          <cell r="AK359" t="str">
            <v>=</v>
          </cell>
          <cell r="AL359" t="str">
            <v>=</v>
          </cell>
          <cell r="AM359" t="str">
            <v>=</v>
          </cell>
          <cell r="AN359" t="str">
            <v>=</v>
          </cell>
          <cell r="AO359" t="str">
            <v>=</v>
          </cell>
          <cell r="AP359" t="str">
            <v>=</v>
          </cell>
          <cell r="AQ359" t="str">
            <v>=</v>
          </cell>
          <cell r="AR359" t="str">
            <v>=</v>
          </cell>
          <cell r="AS359" t="str">
            <v>=</v>
          </cell>
          <cell r="AT359" t="str">
            <v>=</v>
          </cell>
          <cell r="AU359" t="str">
            <v>=</v>
          </cell>
          <cell r="AV359" t="str">
            <v>=</v>
          </cell>
          <cell r="AW359" t="str">
            <v>=</v>
          </cell>
          <cell r="AX359" t="str">
            <v>=</v>
          </cell>
          <cell r="AY359" t="str">
            <v>=</v>
          </cell>
          <cell r="AZ359" t="str">
            <v>=</v>
          </cell>
          <cell r="BA359" t="str">
            <v>=</v>
          </cell>
          <cell r="BB359" t="str">
            <v>=</v>
          </cell>
          <cell r="BC359" t="str">
            <v>=</v>
          </cell>
          <cell r="BD359" t="str">
            <v>=</v>
          </cell>
          <cell r="BE359" t="str">
            <v>=</v>
          </cell>
          <cell r="BF359" t="str">
            <v>=</v>
          </cell>
          <cell r="BG359" t="str">
            <v>=</v>
          </cell>
          <cell r="BH359" t="str">
            <v>=</v>
          </cell>
          <cell r="BI359" t="str">
            <v>=</v>
          </cell>
          <cell r="BJ359" t="str">
            <v>=</v>
          </cell>
          <cell r="BK359" t="str">
            <v>=</v>
          </cell>
          <cell r="BL359" t="str">
            <v>=</v>
          </cell>
          <cell r="BM359" t="str">
            <v>=</v>
          </cell>
          <cell r="BN359" t="str">
            <v>=</v>
          </cell>
          <cell r="BO359" t="str">
            <v>=</v>
          </cell>
          <cell r="BP359" t="str">
            <v>=</v>
          </cell>
          <cell r="BQ359" t="str">
            <v>=</v>
          </cell>
          <cell r="BR359" t="str">
            <v>=</v>
          </cell>
          <cell r="BS359" t="str">
            <v>=</v>
          </cell>
          <cell r="BT359" t="str">
            <v>=</v>
          </cell>
          <cell r="BU359" t="str">
            <v>=</v>
          </cell>
          <cell r="BV359" t="str">
            <v>=</v>
          </cell>
          <cell r="BW359" t="str">
            <v>=</v>
          </cell>
          <cell r="BX359" t="str">
            <v>=</v>
          </cell>
          <cell r="BY359" t="str">
            <v>=</v>
          </cell>
          <cell r="BZ359" t="str">
            <v>=</v>
          </cell>
          <cell r="CA359" t="str">
            <v>=</v>
          </cell>
          <cell r="CB359" t="str">
            <v>=</v>
          </cell>
          <cell r="CC359" t="str">
            <v>=</v>
          </cell>
          <cell r="CD359" t="str">
            <v>=</v>
          </cell>
          <cell r="CE359" t="str">
            <v>=</v>
          </cell>
          <cell r="CF359" t="str">
            <v>=</v>
          </cell>
          <cell r="CG359" t="str">
            <v>=</v>
          </cell>
          <cell r="CH359" t="str">
            <v>=</v>
          </cell>
          <cell r="CI359" t="str">
            <v>=</v>
          </cell>
          <cell r="CJ359" t="str">
            <v>=</v>
          </cell>
          <cell r="CK359" t="str">
            <v>=</v>
          </cell>
          <cell r="CL359" t="str">
            <v>=</v>
          </cell>
          <cell r="CM359" t="str">
            <v>=</v>
          </cell>
          <cell r="CN359" t="str">
            <v>=</v>
          </cell>
          <cell r="CO359" t="str">
            <v>=</v>
          </cell>
          <cell r="CP359" t="str">
            <v>=</v>
          </cell>
          <cell r="CQ359" t="str">
            <v>=</v>
          </cell>
          <cell r="CR359" t="str">
            <v>=</v>
          </cell>
          <cell r="CS359" t="str">
            <v>=</v>
          </cell>
          <cell r="CT359" t="str">
            <v>=</v>
          </cell>
          <cell r="CU359" t="str">
            <v>=</v>
          </cell>
          <cell r="CV359" t="str">
            <v>=</v>
          </cell>
          <cell r="CW359" t="str">
            <v>=</v>
          </cell>
          <cell r="CX359" t="str">
            <v>=</v>
          </cell>
          <cell r="CY359" t="str">
            <v>=</v>
          </cell>
          <cell r="CZ359" t="str">
            <v>=</v>
          </cell>
          <cell r="DA359" t="str">
            <v>=</v>
          </cell>
          <cell r="DB359" t="str">
            <v>=</v>
          </cell>
          <cell r="DC359" t="str">
            <v>=</v>
          </cell>
          <cell r="DD359" t="str">
            <v>=</v>
          </cell>
          <cell r="DE359" t="str">
            <v>=</v>
          </cell>
          <cell r="DF359" t="str">
            <v>=</v>
          </cell>
          <cell r="DG359" t="str">
            <v>=</v>
          </cell>
          <cell r="DH359" t="str">
            <v>=</v>
          </cell>
          <cell r="DI359" t="str">
            <v>=</v>
          </cell>
          <cell r="DJ359" t="str">
            <v>=</v>
          </cell>
          <cell r="DK359" t="str">
            <v>=</v>
          </cell>
          <cell r="DL359" t="str">
            <v>=</v>
          </cell>
          <cell r="DM359" t="str">
            <v>=</v>
          </cell>
          <cell r="DN359" t="str">
            <v>=</v>
          </cell>
          <cell r="DO359" t="str">
            <v>=</v>
          </cell>
          <cell r="DP359" t="str">
            <v>=</v>
          </cell>
          <cell r="DQ359" t="str">
            <v>=</v>
          </cell>
          <cell r="DR359" t="str">
            <v>=</v>
          </cell>
          <cell r="DS359" t="str">
            <v>=</v>
          </cell>
          <cell r="DT359" t="str">
            <v>=</v>
          </cell>
          <cell r="DU359" t="str">
            <v>=</v>
          </cell>
          <cell r="DV359" t="str">
            <v>=</v>
          </cell>
          <cell r="DW359" t="str">
            <v>=</v>
          </cell>
          <cell r="DX359" t="str">
            <v>=</v>
          </cell>
          <cell r="DY359" t="str">
            <v>=</v>
          </cell>
          <cell r="DZ359" t="str">
            <v>=</v>
          </cell>
          <cell r="EA359" t="str">
            <v>=</v>
          </cell>
          <cell r="EB359" t="str">
            <v>=</v>
          </cell>
          <cell r="EC359" t="str">
            <v>=</v>
          </cell>
          <cell r="ED359" t="str">
            <v>=</v>
          </cell>
        </row>
        <row r="360">
          <cell r="F360">
            <v>-1.0318737075788675E-2</v>
          </cell>
          <cell r="G360">
            <v>-1.2655567671803425E-2</v>
          </cell>
          <cell r="H360">
            <v>-1.7129405983915547E-2</v>
          </cell>
          <cell r="I360">
            <v>-2.4802973724305843E-2</v>
          </cell>
          <cell r="J360">
            <v>-1.6840433453559456E-2</v>
          </cell>
          <cell r="K360">
            <v>-4.1073846937610625E-2</v>
          </cell>
          <cell r="L360">
            <v>-8.786748268127198E-2</v>
          </cell>
          <cell r="M360">
            <v>-7.8169153877336583E-2</v>
          </cell>
          <cell r="N360">
            <v>-4.2364703877996845E-2</v>
          </cell>
          <cell r="O360">
            <v>-2.9046158221287754E-2</v>
          </cell>
          <cell r="P360">
            <v>-1.2862379060138096E-2</v>
          </cell>
          <cell r="Q360">
            <v>-4.8927490260091133E-3</v>
          </cell>
          <cell r="R360">
            <v>-3.2905619947790399E-2</v>
          </cell>
          <cell r="S360">
            <v>-9.7835471827174558E-3</v>
          </cell>
          <cell r="T360">
            <v>-1.1342685230928851E-2</v>
          </cell>
          <cell r="U360">
            <v>-1.8855730800815707E-2</v>
          </cell>
          <cell r="V360">
            <v>-2.2057359209487259E-2</v>
          </cell>
          <cell r="W360">
            <v>-1.432537793115074E-2</v>
          </cell>
          <cell r="X360">
            <v>-4.3327040226948554E-2</v>
          </cell>
          <cell r="Y360">
            <v>-8.6145479637707467E-2</v>
          </cell>
          <cell r="Z360">
            <v>-8.281237601831748E-2</v>
          </cell>
          <cell r="AA360">
            <v>-3.8624652269142246E-2</v>
          </cell>
          <cell r="AB360">
            <v>-3.1298306926856867E-2</v>
          </cell>
          <cell r="AC360">
            <v>-1.3462296646046923E-2</v>
          </cell>
          <cell r="AD360">
            <v>-7.769360790518931E-3</v>
          </cell>
          <cell r="AE360">
            <v>-3.4156843567298978E-2</v>
          </cell>
          <cell r="AF360">
            <v>-1.1146238343300752E-2</v>
          </cell>
          <cell r="AG360">
            <v>-1.6881610098650413E-2</v>
          </cell>
          <cell r="AH360">
            <v>-2.0025339848363188E-2</v>
          </cell>
          <cell r="AI360">
            <v>-2.2644549129491764E-2</v>
          </cell>
          <cell r="AJ360">
            <v>-1.4073774660356975E-2</v>
          </cell>
          <cell r="AK360">
            <v>-4.6133400054159779E-2</v>
          </cell>
          <cell r="AL360">
            <v>-9.3934397416624904E-2</v>
          </cell>
          <cell r="AM360">
            <v>-8.3916750426055842E-2</v>
          </cell>
          <cell r="AN360">
            <v>-4.4432147994992732E-2</v>
          </cell>
          <cell r="AO360">
            <v>-1.6479396318104023E-2</v>
          </cell>
          <cell r="AP360">
            <v>-1.5813117874795779E-2</v>
          </cell>
          <cell r="AQ360">
            <v>-7.8366906270552761E-3</v>
          </cell>
          <cell r="AR360">
            <v>-3.5840604197471038E-2</v>
          </cell>
          <cell r="AS360">
            <v>-1.3177447166540901E-2</v>
          </cell>
          <cell r="AT360">
            <v>-2.0431134060839184E-2</v>
          </cell>
          <cell r="AU360">
            <v>-2.164750163032636E-2</v>
          </cell>
          <cell r="AV360">
            <v>-1.9317581077817891E-2</v>
          </cell>
          <cell r="AW360">
            <v>-1.8205836478315973E-2</v>
          </cell>
          <cell r="AX360">
            <v>-4.5887694421452352E-2</v>
          </cell>
          <cell r="AY360">
            <v>-9.3352312878455024E-2</v>
          </cell>
          <cell r="AZ360">
            <v>-8.4222986979952452E-2</v>
          </cell>
          <cell r="BA360">
            <v>-4.5979585352526442E-2</v>
          </cell>
          <cell r="BB360">
            <v>-2.9424094282703095E-2</v>
          </cell>
          <cell r="BC360">
            <v>-1.3675007095329761E-2</v>
          </cell>
          <cell r="BD360">
            <v>-9.1343685758076276E-3</v>
          </cell>
          <cell r="BE360">
            <v>-4.0543363047294889E-2</v>
          </cell>
          <cell r="BF360">
            <v>-1.5524691965257631E-2</v>
          </cell>
          <cell r="BG360">
            <v>-2.0906700090087327E-2</v>
          </cell>
          <cell r="BH360">
            <v>-2.2132139932079298E-2</v>
          </cell>
          <cell r="BI360">
            <v>-2.1766722891012336E-2</v>
          </cell>
          <cell r="BJ360">
            <v>-2.2560875606068009E-2</v>
          </cell>
          <cell r="BK360">
            <v>-5.8290158119287838E-2</v>
          </cell>
          <cell r="BL360">
            <v>-0.10229388975922404</v>
          </cell>
          <cell r="BM360">
            <v>-8.6888070139945484E-2</v>
          </cell>
          <cell r="BN360">
            <v>-5.1590489245842974E-2</v>
          </cell>
          <cell r="BO360">
            <v>-2.8273455575501316E-2</v>
          </cell>
          <cell r="BP360">
            <v>-2.8268487451807545E-2</v>
          </cell>
          <cell r="BQ360">
            <v>-1.1954269960313013E-2</v>
          </cell>
          <cell r="BR360">
            <v>-3.7122170728981274E-2</v>
          </cell>
          <cell r="BS360">
            <v>-1.3701653117479395E-2</v>
          </cell>
          <cell r="BT360">
            <v>-1.9000015588744645E-2</v>
          </cell>
          <cell r="BU360">
            <v>-2.7395304769793682E-2</v>
          </cell>
          <cell r="BV360">
            <v>-2.6749804986582859E-2</v>
          </cell>
          <cell r="BW360">
            <v>-1.8022714537533346E-2</v>
          </cell>
          <cell r="BX360">
            <v>-4.7081606290763744E-2</v>
          </cell>
          <cell r="BY360">
            <v>-9.6227335143087345E-2</v>
          </cell>
          <cell r="BZ360">
            <v>-8.3180671700848308E-2</v>
          </cell>
          <cell r="CA360">
            <v>-3.6487815784859379E-2</v>
          </cell>
          <cell r="CB360">
            <v>-3.2891993852384616E-2</v>
          </cell>
          <cell r="CC360">
            <v>-2.007186216024337E-2</v>
          </cell>
          <cell r="CD360">
            <v>-9.4021047648880085E-3</v>
          </cell>
          <cell r="CE360">
            <v>-3.8125871395045863E-2</v>
          </cell>
          <cell r="CF360">
            <v>-1.7360612634774952E-2</v>
          </cell>
          <cell r="CG360">
            <v>-2.0304015764629924E-2</v>
          </cell>
          <cell r="CH360">
            <v>-2.944512787333764E-2</v>
          </cell>
          <cell r="CI360">
            <v>-2.581228112173406E-2</v>
          </cell>
          <cell r="CJ360">
            <v>-1.9469110073337959E-2</v>
          </cell>
          <cell r="CK360">
            <v>-4.782041475014509E-2</v>
          </cell>
          <cell r="CL360">
            <v>-9.4448670968123594E-2</v>
          </cell>
          <cell r="CM360">
            <v>-8.3709102897095988E-2</v>
          </cell>
          <cell r="CN360">
            <v>-3.1484824992546123E-2</v>
          </cell>
          <cell r="CO360">
            <v>-3.1450064456052473E-2</v>
          </cell>
          <cell r="CP360">
            <v>-2.2462753880141406E-2</v>
          </cell>
          <cell r="CQ360">
            <v>-1.7824115223191939E-2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6.8857987894210861</v>
          </cell>
          <cell r="G361">
            <v>5.6764960184431432</v>
          </cell>
          <cell r="H361">
            <v>5.2872162884546903</v>
          </cell>
          <cell r="I361">
            <v>6.367019066230819</v>
          </cell>
          <cell r="J361">
            <v>3.7870317984633823</v>
          </cell>
          <cell r="K361">
            <v>9.2317323082386462</v>
          </cell>
          <cell r="L361">
            <v>21.794877848398936</v>
          </cell>
          <cell r="M361">
            <v>20.31208809138684</v>
          </cell>
          <cell r="N361">
            <v>11.078306073996609</v>
          </cell>
          <cell r="O361">
            <v>9.2329787533687639</v>
          </cell>
          <cell r="P361">
            <v>6.7898378297665856</v>
          </cell>
          <cell r="Q361">
            <v>3.9649221127342673</v>
          </cell>
          <cell r="R361">
            <v>10.556650430999779</v>
          </cell>
          <cell r="S361">
            <v>6.5913871736832128</v>
          </cell>
          <cell r="T361">
            <v>5.1296242016117164</v>
          </cell>
          <cell r="U361">
            <v>5.8681591947098042</v>
          </cell>
          <cell r="V361">
            <v>5.7096560661011688</v>
          </cell>
          <cell r="W361">
            <v>3.2443781951857287</v>
          </cell>
          <cell r="X361">
            <v>9.8131944208441588</v>
          </cell>
          <cell r="Y361">
            <v>21.539192884422899</v>
          </cell>
          <cell r="Z361">
            <v>21.666545446068671</v>
          </cell>
          <cell r="AA361">
            <v>10.164888240364334</v>
          </cell>
          <cell r="AB361">
            <v>10.005945404762363</v>
          </cell>
          <cell r="AC361">
            <v>7.1498318885230896</v>
          </cell>
          <cell r="AD361">
            <v>6.3333660903353124</v>
          </cell>
          <cell r="AE361">
            <v>11.052742981847251</v>
          </cell>
          <cell r="AF361">
            <v>7.5603314431117878</v>
          </cell>
          <cell r="AG361">
            <v>7.6855780151542419</v>
          </cell>
          <cell r="AH361">
            <v>6.2758323485372065</v>
          </cell>
          <cell r="AI361">
            <v>5.9064592706846684</v>
          </cell>
          <cell r="AJ361">
            <v>3.209362962720157</v>
          </cell>
          <cell r="AK361">
            <v>10.536551586398911</v>
          </cell>
          <cell r="AL361">
            <v>23.698569185523503</v>
          </cell>
          <cell r="AM361">
            <v>22.160123125708431</v>
          </cell>
          <cell r="AN361">
            <v>11.809428526355866</v>
          </cell>
          <cell r="AO361">
            <v>5.3172753881999757</v>
          </cell>
          <cell r="AP361">
            <v>8.4904921554218706</v>
          </cell>
          <cell r="AQ361">
            <v>6.460869766025219</v>
          </cell>
          <cell r="AR361">
            <v>11.697872000645885</v>
          </cell>
          <cell r="AS361">
            <v>9.0344155076883084</v>
          </cell>
          <cell r="AT361">
            <v>9.398226694369459</v>
          </cell>
          <cell r="AU361">
            <v>6.8494185926936737</v>
          </cell>
          <cell r="AV361">
            <v>5.0835463628758752</v>
          </cell>
          <cell r="AW361">
            <v>4.1871118865726356</v>
          </cell>
          <cell r="AX361">
            <v>10.572424537441009</v>
          </cell>
          <cell r="AY361">
            <v>23.75551998293653</v>
          </cell>
          <cell r="AZ361">
            <v>22.423430252767215</v>
          </cell>
          <cell r="BA361">
            <v>12.317622224577947</v>
          </cell>
          <cell r="BB361">
            <v>9.5572726356204249</v>
          </cell>
          <cell r="BC361">
            <v>7.4007333571130562</v>
          </cell>
          <cell r="BD361">
            <v>7.5863663214958761</v>
          </cell>
          <cell r="BE361">
            <v>13.364712757398692</v>
          </cell>
          <cell r="BF361">
            <v>10.726120864757901</v>
          </cell>
          <cell r="BG361">
            <v>9.6882981104576036</v>
          </cell>
          <cell r="BH361">
            <v>7.0622504966928039</v>
          </cell>
          <cell r="BI361">
            <v>5.7665718449994214</v>
          </cell>
          <cell r="BJ361">
            <v>5.2332224320731235</v>
          </cell>
          <cell r="BK361">
            <v>13.546562735029271</v>
          </cell>
          <cell r="BL361">
            <v>26.272640892178543</v>
          </cell>
          <cell r="BM361">
            <v>23.38471118773273</v>
          </cell>
          <cell r="BN361">
            <v>13.950470755849324</v>
          </cell>
          <cell r="BO361">
            <v>9.2795989822204596</v>
          </cell>
          <cell r="BP361">
            <v>15.491489133060963</v>
          </cell>
          <cell r="BQ361">
            <v>10.040945822766238</v>
          </cell>
          <cell r="BR361">
            <v>12.34457727346174</v>
          </cell>
          <cell r="BS361">
            <v>9.5855350433743798</v>
          </cell>
          <cell r="BT361">
            <v>8.919883014247592</v>
          </cell>
          <cell r="BU361">
            <v>8.8315475799023524</v>
          </cell>
          <cell r="BV361">
            <v>7.160845819934508</v>
          </cell>
          <cell r="BW361">
            <v>4.2197562801651252</v>
          </cell>
          <cell r="BX361">
            <v>11.045227780351519</v>
          </cell>
          <cell r="BY361">
            <v>24.941994881677559</v>
          </cell>
          <cell r="BZ361">
            <v>22.574555641930775</v>
          </cell>
          <cell r="CA361">
            <v>9.9394413806764756</v>
          </cell>
          <cell r="CB361">
            <v>10.882953623518112</v>
          </cell>
          <cell r="CC361">
            <v>11.068997735318867</v>
          </cell>
          <cell r="CD361">
            <v>7.9657291303423543</v>
          </cell>
          <cell r="CE361">
            <v>12.802262206674165</v>
          </cell>
          <cell r="CF361">
            <v>12.249360225840805</v>
          </cell>
          <cell r="CG361">
            <v>9.6119644996383968</v>
          </cell>
          <cell r="CH361">
            <v>9.5677722801246023</v>
          </cell>
          <cell r="CI361">
            <v>6.9658144189953317</v>
          </cell>
          <cell r="CJ361">
            <v>4.5960009942073148</v>
          </cell>
          <cell r="CK361">
            <v>11.321685421157058</v>
          </cell>
          <cell r="CL361">
            <v>24.731384181968849</v>
          </cell>
          <cell r="CM361">
            <v>22.94657290114414</v>
          </cell>
          <cell r="CN361">
            <v>8.6687484456815014</v>
          </cell>
          <cell r="CO361">
            <v>10.521835215598667</v>
          </cell>
          <cell r="CP361">
            <v>12.533311366427261</v>
          </cell>
          <cell r="CQ361">
            <v>15.289876817411365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F362">
            <v>1893.1712433667246</v>
          </cell>
          <cell r="G362">
            <v>111.33517447813662</v>
          </cell>
          <cell r="H362">
            <v>27.21858419340591</v>
          </cell>
          <cell r="I362">
            <v>65.041849311511413</v>
          </cell>
          <cell r="J362">
            <v>175.18913567255706</v>
          </cell>
          <cell r="K362">
            <v>227.94325328050772</v>
          </cell>
          <cell r="L362">
            <v>425.28194549040188</v>
          </cell>
          <cell r="M362">
            <v>5428.8184311995665</v>
          </cell>
          <cell r="N362">
            <v>-371.46365063805848</v>
          </cell>
          <cell r="O362">
            <v>-418.4649767839918</v>
          </cell>
          <cell r="P362">
            <v>312.48430118075248</v>
          </cell>
          <cell r="Q362">
            <v>143.73896811176527</v>
          </cell>
          <cell r="R362">
            <v>432.29225750144769</v>
          </cell>
          <cell r="S362">
            <v>1297.098964392233</v>
          </cell>
          <cell r="T362">
            <v>-2204.1253575111291</v>
          </cell>
          <cell r="U362">
            <v>96.675076487681324</v>
          </cell>
          <cell r="V362">
            <v>218.55807064680937</v>
          </cell>
          <cell r="W362">
            <v>-456.14760209424577</v>
          </cell>
          <cell r="X362">
            <v>870.38201173752987</v>
          </cell>
          <cell r="Y362">
            <v>499.30984351999552</v>
          </cell>
          <cell r="Z362">
            <v>-924.94095782589</v>
          </cell>
          <cell r="AA362">
            <v>170.12854245105015</v>
          </cell>
          <cell r="AB362">
            <v>166.99861962591226</v>
          </cell>
          <cell r="AC362">
            <v>113.314660790506</v>
          </cell>
          <cell r="AD362">
            <v>0</v>
          </cell>
          <cell r="AE362">
            <v>55.658313468998152</v>
          </cell>
          <cell r="AF362">
            <v>51.127913380339692</v>
          </cell>
          <cell r="AG362">
            <v>21.894867726542678</v>
          </cell>
          <cell r="AH362">
            <v>20.904437512246339</v>
          </cell>
          <cell r="AI362">
            <v>22.611259668597313</v>
          </cell>
          <cell r="AJ362">
            <v>9.2622287989308933</v>
          </cell>
          <cell r="AK362">
            <v>64.354559970399137</v>
          </cell>
          <cell r="AL362">
            <v>4591.84734426246</v>
          </cell>
          <cell r="AM362">
            <v>302.17897868748133</v>
          </cell>
          <cell r="AN362">
            <v>54.725036283094425</v>
          </cell>
          <cell r="AO362">
            <v>20.4380091728036</v>
          </cell>
          <cell r="AP362">
            <v>44.201465477922596</v>
          </cell>
          <cell r="AQ362">
            <v>38.859769593684092</v>
          </cell>
          <cell r="AR362">
            <v>61.214218851926404</v>
          </cell>
          <cell r="AS362">
            <v>61.734569734973526</v>
          </cell>
          <cell r="AT362">
            <v>31.115887416651255</v>
          </cell>
          <cell r="AU362">
            <v>25.589878339201764</v>
          </cell>
          <cell r="AV362">
            <v>20.176990477471215</v>
          </cell>
          <cell r="AW362">
            <v>13.160408393774906</v>
          </cell>
          <cell r="AX362">
            <v>56.407517158385666</v>
          </cell>
          <cell r="AY362">
            <v>730.41370103633687</v>
          </cell>
          <cell r="AZ362">
            <v>217.0702440818477</v>
          </cell>
          <cell r="BA362">
            <v>70.148139244982673</v>
          </cell>
          <cell r="BB362">
            <v>47.116012236535703</v>
          </cell>
          <cell r="BC362">
            <v>39.937291602070765</v>
          </cell>
          <cell r="BD362">
            <v>37.92515637116778</v>
          </cell>
          <cell r="BE362">
            <v>81.494935758090762</v>
          </cell>
          <cell r="BF362">
            <v>117.49629759453725</v>
          </cell>
          <cell r="BG362">
            <v>37.961537968592346</v>
          </cell>
          <cell r="BH362">
            <v>27.693277624272348</v>
          </cell>
          <cell r="BI362">
            <v>22.419000381984077</v>
          </cell>
          <cell r="BJ362">
            <v>19.922177623751708</v>
          </cell>
          <cell r="BK362">
            <v>146.72036039680879</v>
          </cell>
          <cell r="BL362">
            <v>618.3470567246477</v>
          </cell>
          <cell r="BM362">
            <v>211.18539108702538</v>
          </cell>
          <cell r="BN362">
            <v>76.83792405277066</v>
          </cell>
          <cell r="BO362">
            <v>39.687054124182175</v>
          </cell>
          <cell r="BP362">
            <v>188.18673892502321</v>
          </cell>
          <cell r="BQ362">
            <v>138.68469120854994</v>
          </cell>
          <cell r="BR362">
            <v>71.027038731283426</v>
          </cell>
          <cell r="BS362">
            <v>140.93990377853453</v>
          </cell>
          <cell r="BT362">
            <v>32.283685743774704</v>
          </cell>
          <cell r="BU362">
            <v>60.051430789818227</v>
          </cell>
          <cell r="BV362">
            <v>45.429851519198614</v>
          </cell>
          <cell r="BW362">
            <v>16.436680152036303</v>
          </cell>
          <cell r="BX362">
            <v>68.422781169218084</v>
          </cell>
          <cell r="BY362">
            <v>698.85219584849938</v>
          </cell>
          <cell r="BZ362">
            <v>176.69176582652321</v>
          </cell>
          <cell r="CA362">
            <v>44.862806022434746</v>
          </cell>
          <cell r="CB362">
            <v>39.822685592220097</v>
          </cell>
          <cell r="CC362">
            <v>50.805621004204269</v>
          </cell>
          <cell r="CD362">
            <v>32.587129408297322</v>
          </cell>
          <cell r="CE362">
            <v>78.482168262690024</v>
          </cell>
          <cell r="CF362">
            <v>174.18077130353043</v>
          </cell>
          <cell r="CG362">
            <v>60.946989915634866</v>
          </cell>
          <cell r="CH362">
            <v>34.960640461808232</v>
          </cell>
          <cell r="CI362">
            <v>29.340937968119825</v>
          </cell>
          <cell r="CJ362">
            <v>22.168184682093802</v>
          </cell>
          <cell r="CK362">
            <v>70.137490618159617</v>
          </cell>
          <cell r="CL362">
            <v>689.15624989723892</v>
          </cell>
          <cell r="CM362">
            <v>178.04115782724656</v>
          </cell>
          <cell r="CN362">
            <v>48.592136237474087</v>
          </cell>
          <cell r="CO362">
            <v>49.513957666031594</v>
          </cell>
          <cell r="CP362">
            <v>120.3467843120696</v>
          </cell>
          <cell r="CQ362">
            <v>89.260506370174483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9">
          <cell r="F399">
            <v>12.01500000001397</v>
          </cell>
          <cell r="G399">
            <v>-5</v>
          </cell>
          <cell r="H399">
            <v>122.19499999999243</v>
          </cell>
          <cell r="I399">
            <v>227.85199999999895</v>
          </cell>
          <cell r="J399">
            <v>962.86000000000058</v>
          </cell>
          <cell r="K399">
            <v>215.77999999999884</v>
          </cell>
          <cell r="L399">
            <v>297.88000000000466</v>
          </cell>
          <cell r="M399">
            <v>27.770000000004075</v>
          </cell>
          <cell r="N399">
            <v>8.864000000001397</v>
          </cell>
          <cell r="O399">
            <v>48.899999999994179</v>
          </cell>
          <cell r="P399">
            <v>18.340000000025611</v>
          </cell>
          <cell r="Q399">
            <v>-7.0700000000069849</v>
          </cell>
          <cell r="R399">
            <v>1723.8490000001621</v>
          </cell>
          <cell r="S399">
            <v>10.9259999999922</v>
          </cell>
          <cell r="T399">
            <v>-2.3600000000005821</v>
          </cell>
          <cell r="U399">
            <v>150.05999999999767</v>
          </cell>
          <cell r="V399">
            <v>117.64899999999761</v>
          </cell>
          <cell r="W399">
            <v>1379.4499999999971</v>
          </cell>
          <cell r="X399">
            <v>28.680000000007567</v>
          </cell>
          <cell r="Y399">
            <v>6.3700000000098953</v>
          </cell>
          <cell r="Z399">
            <v>20.903999999994994</v>
          </cell>
          <cell r="AA399">
            <v>-3.2200000000011642</v>
          </cell>
          <cell r="AB399">
            <v>20.470000000001164</v>
          </cell>
          <cell r="AC399">
            <v>-2.5199999999895226</v>
          </cell>
          <cell r="AD399">
            <v>-2.5599999999976717</v>
          </cell>
          <cell r="AE399">
            <v>1434.4029999997001</v>
          </cell>
          <cell r="AF399">
            <v>-10.950000000011642</v>
          </cell>
          <cell r="AG399">
            <v>0.50500000000465661</v>
          </cell>
          <cell r="AH399">
            <v>178.2100000000064</v>
          </cell>
          <cell r="AI399">
            <v>96.077999999994063</v>
          </cell>
          <cell r="AJ399">
            <v>917.97999999999593</v>
          </cell>
          <cell r="AK399">
            <v>371.21499999999651</v>
          </cell>
          <cell r="AL399">
            <v>-28.755000000004657</v>
          </cell>
          <cell r="AM399">
            <v>67.259999999994761</v>
          </cell>
          <cell r="AN399">
            <v>13.100000000005821</v>
          </cell>
          <cell r="AO399">
            <v>-260.13000000000466</v>
          </cell>
          <cell r="AP399">
            <v>87.060000000026776</v>
          </cell>
          <cell r="AQ399">
            <v>2.8299999999871943</v>
          </cell>
          <cell r="AR399">
            <v>1330.6090000001714</v>
          </cell>
          <cell r="AS399">
            <v>-2.3159999999916181</v>
          </cell>
          <cell r="AT399">
            <v>-0.25</v>
          </cell>
          <cell r="AU399">
            <v>28.024999999994179</v>
          </cell>
          <cell r="AV399">
            <v>83.530999999995402</v>
          </cell>
          <cell r="AW399">
            <v>783.00500000000466</v>
          </cell>
          <cell r="AX399">
            <v>553.17999999999302</v>
          </cell>
          <cell r="AY399">
            <v>11.860000000000582</v>
          </cell>
          <cell r="AZ399">
            <v>-12.796000000002095</v>
          </cell>
          <cell r="BA399">
            <v>39.190000000002328</v>
          </cell>
          <cell r="BB399">
            <v>-125.82000000000698</v>
          </cell>
          <cell r="BC399">
            <v>-11.5</v>
          </cell>
          <cell r="BD399">
            <v>-15.5</v>
          </cell>
          <cell r="BE399">
            <v>1615.9749999998603</v>
          </cell>
          <cell r="BF399">
            <v>-4.9140000000043074</v>
          </cell>
          <cell r="BG399">
            <v>8.5860000000102445</v>
          </cell>
          <cell r="BH399">
            <v>161.13499999999476</v>
          </cell>
          <cell r="BI399">
            <v>203.76200000000244</v>
          </cell>
          <cell r="BJ399">
            <v>1520.6600000000035</v>
          </cell>
          <cell r="BK399">
            <v>-0.29400000000896398</v>
          </cell>
          <cell r="BL399">
            <v>31.30000000000291</v>
          </cell>
          <cell r="BM399">
            <v>-82.279999999998836</v>
          </cell>
          <cell r="BN399">
            <v>-31.069999999992433</v>
          </cell>
          <cell r="BO399">
            <v>14.230000000010477</v>
          </cell>
          <cell r="BP399">
            <v>-10</v>
          </cell>
          <cell r="BQ399">
            <v>-195.13999999998487</v>
          </cell>
          <cell r="BR399">
            <v>1563.403999999864</v>
          </cell>
          <cell r="BS399">
            <v>-66.649999999994179</v>
          </cell>
          <cell r="BT399">
            <v>16.759999999994761</v>
          </cell>
          <cell r="BU399">
            <v>121.89400000000023</v>
          </cell>
          <cell r="BV399">
            <v>212.56999999999971</v>
          </cell>
          <cell r="BW399">
            <v>986.27000000001863</v>
          </cell>
          <cell r="BX399">
            <v>220.45999999999185</v>
          </cell>
          <cell r="BY399">
            <v>11.120000000024447</v>
          </cell>
          <cell r="BZ399">
            <v>0</v>
          </cell>
          <cell r="CA399">
            <v>-19.669999999998254</v>
          </cell>
          <cell r="CB399">
            <v>20.849999999976717</v>
          </cell>
          <cell r="CC399">
            <v>62.299999999988358</v>
          </cell>
          <cell r="CD399">
            <v>-2.5</v>
          </cell>
          <cell r="CE399">
            <v>1100.5819999999367</v>
          </cell>
          <cell r="CF399">
            <v>-0.65999999998894054</v>
          </cell>
          <cell r="CG399">
            <v>3.3899999999994179</v>
          </cell>
          <cell r="CH399">
            <v>136.47000000000116</v>
          </cell>
          <cell r="CI399">
            <v>2.0760000000009313</v>
          </cell>
          <cell r="CJ399">
            <v>866.84999999997672</v>
          </cell>
          <cell r="CK399">
            <v>71.869999999995343</v>
          </cell>
          <cell r="CL399">
            <v>-61.540000000008149</v>
          </cell>
          <cell r="CM399">
            <v>-15.919999999998254</v>
          </cell>
          <cell r="CN399">
            <v>-2.7140000000072177</v>
          </cell>
          <cell r="CO399">
            <v>27.600000000005821</v>
          </cell>
          <cell r="CP399">
            <v>51.809999999997672</v>
          </cell>
          <cell r="CQ399">
            <v>21.350000000005821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274.90000000002328</v>
          </cell>
          <cell r="G400">
            <v>310.40000000002328</v>
          </cell>
          <cell r="H400">
            <v>371.67000000001281</v>
          </cell>
          <cell r="I400">
            <v>539.19000000000233</v>
          </cell>
          <cell r="J400">
            <v>0</v>
          </cell>
          <cell r="K400">
            <v>21.169999999998254</v>
          </cell>
          <cell r="L400">
            <v>90.814999999987776</v>
          </cell>
          <cell r="M400">
            <v>13.470000000001164</v>
          </cell>
          <cell r="N400">
            <v>40.05000000000291</v>
          </cell>
          <cell r="O400">
            <v>459.42999999999302</v>
          </cell>
          <cell r="P400">
            <v>168.5</v>
          </cell>
          <cell r="Q400">
            <v>471.32999999998719</v>
          </cell>
          <cell r="R400">
            <v>2419.5109999999404</v>
          </cell>
          <cell r="S400">
            <v>76.940000000002328</v>
          </cell>
          <cell r="T400">
            <v>303.67000000001281</v>
          </cell>
          <cell r="U400">
            <v>366.33999999999651</v>
          </cell>
          <cell r="V400">
            <v>480.30999999999767</v>
          </cell>
          <cell r="W400">
            <v>-3.9850000000005821</v>
          </cell>
          <cell r="X400">
            <v>-2.2100000000064028</v>
          </cell>
          <cell r="Y400">
            <v>403.40600000000268</v>
          </cell>
          <cell r="Z400">
            <v>95.779999999998836</v>
          </cell>
          <cell r="AA400">
            <v>121.77000000000407</v>
          </cell>
          <cell r="AB400">
            <v>208.01999999998952</v>
          </cell>
          <cell r="AC400">
            <v>226.98999999999069</v>
          </cell>
          <cell r="AD400">
            <v>142.48000000001048</v>
          </cell>
          <cell r="AE400">
            <v>2972.13300000038</v>
          </cell>
          <cell r="AF400">
            <v>223.43000000002212</v>
          </cell>
          <cell r="AG400">
            <v>355.22000000000116</v>
          </cell>
          <cell r="AH400">
            <v>908.5</v>
          </cell>
          <cell r="AI400">
            <v>329.86999999999534</v>
          </cell>
          <cell r="AJ400">
            <v>16.156000000002678</v>
          </cell>
          <cell r="AK400">
            <v>35.895999999993364</v>
          </cell>
          <cell r="AL400">
            <v>199.94599999999627</v>
          </cell>
          <cell r="AM400">
            <v>34.135000000009313</v>
          </cell>
          <cell r="AN400">
            <v>100.52999999999884</v>
          </cell>
          <cell r="AO400">
            <v>363.04000000000815</v>
          </cell>
          <cell r="AP400">
            <v>304.56999999997788</v>
          </cell>
          <cell r="AQ400">
            <v>100.83999999999651</v>
          </cell>
          <cell r="AR400">
            <v>3149.4110000000801</v>
          </cell>
          <cell r="AS400">
            <v>371.5</v>
          </cell>
          <cell r="AT400">
            <v>477.48000000001048</v>
          </cell>
          <cell r="AU400">
            <v>564.92000000001281</v>
          </cell>
          <cell r="AV400">
            <v>261.94000000000233</v>
          </cell>
          <cell r="AW400">
            <v>13</v>
          </cell>
          <cell r="AX400">
            <v>43.989999999990687</v>
          </cell>
          <cell r="AY400">
            <v>85.98499999998603</v>
          </cell>
          <cell r="AZ400">
            <v>71.536000000007334</v>
          </cell>
          <cell r="BA400">
            <v>87.029999999998836</v>
          </cell>
          <cell r="BB400">
            <v>572.35000000000582</v>
          </cell>
          <cell r="BC400">
            <v>348.72000000000116</v>
          </cell>
          <cell r="BD400">
            <v>250.95999999999185</v>
          </cell>
          <cell r="BE400">
            <v>2974.3170000000391</v>
          </cell>
          <cell r="BF400">
            <v>284.07000000000698</v>
          </cell>
          <cell r="BG400">
            <v>541.85999999998603</v>
          </cell>
          <cell r="BH400">
            <v>615.75</v>
          </cell>
          <cell r="BI400">
            <v>499</v>
          </cell>
          <cell r="BJ400">
            <v>-4.0310000000026776</v>
          </cell>
          <cell r="BK400">
            <v>136.54400000000896</v>
          </cell>
          <cell r="BL400">
            <v>143.13400000000547</v>
          </cell>
          <cell r="BM400">
            <v>130.16999999999825</v>
          </cell>
          <cell r="BN400">
            <v>153.75999999999476</v>
          </cell>
          <cell r="BO400">
            <v>128.60999999998603</v>
          </cell>
          <cell r="BP400">
            <v>324.54999999998836</v>
          </cell>
          <cell r="BQ400">
            <v>20.899999999994179</v>
          </cell>
          <cell r="BR400">
            <v>3357.9499999997206</v>
          </cell>
          <cell r="BS400">
            <v>431.65999999997439</v>
          </cell>
          <cell r="BT400">
            <v>367.71999999997206</v>
          </cell>
          <cell r="BU400">
            <v>923.10000000000582</v>
          </cell>
          <cell r="BV400">
            <v>348.85000000000582</v>
          </cell>
          <cell r="BW400">
            <v>-7.3600000000005821</v>
          </cell>
          <cell r="BX400">
            <v>67.55000000000291</v>
          </cell>
          <cell r="BY400">
            <v>159.11999999999534</v>
          </cell>
          <cell r="BZ400">
            <v>246.02999999999884</v>
          </cell>
          <cell r="CA400">
            <v>112.08000000000175</v>
          </cell>
          <cell r="CB400">
            <v>395.01999999998952</v>
          </cell>
          <cell r="CC400">
            <v>252.35999999998603</v>
          </cell>
          <cell r="CD400">
            <v>61.820000000006985</v>
          </cell>
          <cell r="CE400">
            <v>2591.0350000003818</v>
          </cell>
          <cell r="CF400">
            <v>294.14999999999418</v>
          </cell>
          <cell r="CG400">
            <v>204.29000000000815</v>
          </cell>
          <cell r="CH400">
            <v>267.14000000001397</v>
          </cell>
          <cell r="CI400">
            <v>676.47000000000116</v>
          </cell>
          <cell r="CJ400">
            <v>0.47000000000116415</v>
          </cell>
          <cell r="CK400">
            <v>27.419999999998254</v>
          </cell>
          <cell r="CL400">
            <v>218.04499999999825</v>
          </cell>
          <cell r="CM400">
            <v>191.23999999999069</v>
          </cell>
          <cell r="CN400">
            <v>74.660000000003492</v>
          </cell>
          <cell r="CO400">
            <v>248.60999999998603</v>
          </cell>
          <cell r="CP400">
            <v>226.79999999998836</v>
          </cell>
          <cell r="CQ400">
            <v>161.73999999999069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4.3800000000046566</v>
          </cell>
          <cell r="G401">
            <v>9.7540000000008149</v>
          </cell>
          <cell r="H401">
            <v>157.70000000001164</v>
          </cell>
          <cell r="I401">
            <v>185.86999999999534</v>
          </cell>
          <cell r="J401">
            <v>434.62999999997555</v>
          </cell>
          <cell r="K401">
            <v>47.279999999998836</v>
          </cell>
          <cell r="L401">
            <v>1455.359999999986</v>
          </cell>
          <cell r="M401">
            <v>107.50999999999476</v>
          </cell>
          <cell r="N401">
            <v>118.95000000001164</v>
          </cell>
          <cell r="O401">
            <v>153.97400000000198</v>
          </cell>
          <cell r="P401">
            <v>-53.899999999994179</v>
          </cell>
          <cell r="Q401">
            <v>46.807999999997264</v>
          </cell>
          <cell r="R401">
            <v>2745.4819999998435</v>
          </cell>
          <cell r="S401">
            <v>-80.639999999999418</v>
          </cell>
          <cell r="T401">
            <v>37.160000000003492</v>
          </cell>
          <cell r="U401">
            <v>401.7100000000064</v>
          </cell>
          <cell r="V401">
            <v>376.00999999999476</v>
          </cell>
          <cell r="W401">
            <v>385.45999999999185</v>
          </cell>
          <cell r="X401">
            <v>146.25999999998021</v>
          </cell>
          <cell r="Y401">
            <v>880.59999999997672</v>
          </cell>
          <cell r="Z401">
            <v>333.24000000000524</v>
          </cell>
          <cell r="AA401">
            <v>220.91000000000349</v>
          </cell>
          <cell r="AB401">
            <v>12.799999999988358</v>
          </cell>
          <cell r="AC401">
            <v>-13.169999999998254</v>
          </cell>
          <cell r="AD401">
            <v>45.141999999999825</v>
          </cell>
          <cell r="AE401">
            <v>2530.5339999997523</v>
          </cell>
          <cell r="AF401">
            <v>10.580000000001746</v>
          </cell>
          <cell r="AG401">
            <v>29.864000000001397</v>
          </cell>
          <cell r="AH401">
            <v>-45.230000000010477</v>
          </cell>
          <cell r="AI401">
            <v>533.11999999999534</v>
          </cell>
          <cell r="AJ401">
            <v>273.32000000000698</v>
          </cell>
          <cell r="AK401">
            <v>225.61999999999534</v>
          </cell>
          <cell r="AL401">
            <v>1034.2199999999721</v>
          </cell>
          <cell r="AM401">
            <v>163.13999999999942</v>
          </cell>
          <cell r="AN401">
            <v>183.07999999998719</v>
          </cell>
          <cell r="AO401">
            <v>147.41000000000349</v>
          </cell>
          <cell r="AP401">
            <v>-16.089999999996508</v>
          </cell>
          <cell r="AQ401">
            <v>-8.5</v>
          </cell>
          <cell r="AR401">
            <v>3821.6990000002552</v>
          </cell>
          <cell r="AS401">
            <v>76.774999999994179</v>
          </cell>
          <cell r="AT401">
            <v>-13.399999999994179</v>
          </cell>
          <cell r="AU401">
            <v>191.88999999999942</v>
          </cell>
          <cell r="AV401">
            <v>732.35000000000582</v>
          </cell>
          <cell r="AW401">
            <v>849.77999999999884</v>
          </cell>
          <cell r="AX401">
            <v>433.20000000001164</v>
          </cell>
          <cell r="AY401">
            <v>1025.4400000000023</v>
          </cell>
          <cell r="AZ401">
            <v>310.09399999999732</v>
          </cell>
          <cell r="BA401">
            <v>244.16000000000349</v>
          </cell>
          <cell r="BB401">
            <v>-17.369999999995343</v>
          </cell>
          <cell r="BC401">
            <v>-52.05000000000291</v>
          </cell>
          <cell r="BD401">
            <v>40.830000000001746</v>
          </cell>
          <cell r="BE401">
            <v>5049.5899999993853</v>
          </cell>
          <cell r="BF401">
            <v>364.56999999997788</v>
          </cell>
          <cell r="BG401">
            <v>224.34999999997672</v>
          </cell>
          <cell r="BH401">
            <v>338.60999999998603</v>
          </cell>
          <cell r="BI401">
            <v>832.72000000000116</v>
          </cell>
          <cell r="BJ401">
            <v>1311.7200000000012</v>
          </cell>
          <cell r="BK401">
            <v>238.63000000000466</v>
          </cell>
          <cell r="BL401">
            <v>1145.7699999999604</v>
          </cell>
          <cell r="BM401">
            <v>627.15000000002328</v>
          </cell>
          <cell r="BN401">
            <v>191.35999999998603</v>
          </cell>
          <cell r="BO401">
            <v>-240.47999999998137</v>
          </cell>
          <cell r="BP401">
            <v>124.83999999999651</v>
          </cell>
          <cell r="BQ401">
            <v>-109.64999999999418</v>
          </cell>
          <cell r="BR401">
            <v>3641.6099999998696</v>
          </cell>
          <cell r="BS401">
            <v>-128.47000000000116</v>
          </cell>
          <cell r="BT401">
            <v>-127.70000000001164</v>
          </cell>
          <cell r="BU401">
            <v>764.36000000001513</v>
          </cell>
          <cell r="BV401">
            <v>1010.25</v>
          </cell>
          <cell r="BW401">
            <v>574.6699999999837</v>
          </cell>
          <cell r="BX401">
            <v>448.33999999999651</v>
          </cell>
          <cell r="BY401">
            <v>682.5</v>
          </cell>
          <cell r="BZ401">
            <v>415.82999999998719</v>
          </cell>
          <cell r="CA401">
            <v>110.76999999996042</v>
          </cell>
          <cell r="CB401">
            <v>176.25999999995111</v>
          </cell>
          <cell r="CC401">
            <v>-160.95000000001164</v>
          </cell>
          <cell r="CD401">
            <v>-124.25</v>
          </cell>
          <cell r="CE401">
            <v>3696.2299999995157</v>
          </cell>
          <cell r="CF401">
            <v>-428.25999999998021</v>
          </cell>
          <cell r="CG401">
            <v>70.889999999984866</v>
          </cell>
          <cell r="CH401">
            <v>698.94000000000233</v>
          </cell>
          <cell r="CI401">
            <v>547.68000000005122</v>
          </cell>
          <cell r="CJ401">
            <v>929.0899999999674</v>
          </cell>
          <cell r="CK401">
            <v>271.64000000001397</v>
          </cell>
          <cell r="CL401">
            <v>649.71999999997206</v>
          </cell>
          <cell r="CM401">
            <v>675.73000000001048</v>
          </cell>
          <cell r="CN401">
            <v>135.27999999996973</v>
          </cell>
          <cell r="CO401">
            <v>155.29999999998836</v>
          </cell>
          <cell r="CP401">
            <v>-77.630000000004657</v>
          </cell>
          <cell r="CQ401">
            <v>67.849999999976717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20.99299999998766</v>
          </cell>
          <cell r="G402">
            <v>55.831000000005588</v>
          </cell>
          <cell r="H402">
            <v>201.87400000001071</v>
          </cell>
          <cell r="I402">
            <v>323.52300000000105</v>
          </cell>
          <cell r="J402">
            <v>3.4299999999930151</v>
          </cell>
          <cell r="K402">
            <v>0</v>
          </cell>
          <cell r="L402">
            <v>72.353999999992084</v>
          </cell>
          <cell r="M402">
            <v>63.959999999991851</v>
          </cell>
          <cell r="N402">
            <v>262.0679999999993</v>
          </cell>
          <cell r="O402">
            <v>38.679999999993015</v>
          </cell>
          <cell r="P402">
            <v>-53.139999999999418</v>
          </cell>
          <cell r="Q402">
            <v>-3.5019999999931315</v>
          </cell>
          <cell r="R402">
            <v>901.98800000012852</v>
          </cell>
          <cell r="S402">
            <v>-41.385000000009313</v>
          </cell>
          <cell r="T402">
            <v>78.839999999996508</v>
          </cell>
          <cell r="U402">
            <v>124.65799999999581</v>
          </cell>
          <cell r="V402">
            <v>205.93799999999464</v>
          </cell>
          <cell r="W402">
            <v>-10.180000000007567</v>
          </cell>
          <cell r="X402">
            <v>108.35599999998522</v>
          </cell>
          <cell r="Y402">
            <v>119.24900000001071</v>
          </cell>
          <cell r="Z402">
            <v>154.33499999999185</v>
          </cell>
          <cell r="AA402">
            <v>43.110000000015134</v>
          </cell>
          <cell r="AB402">
            <v>66.777999999991152</v>
          </cell>
          <cell r="AC402">
            <v>34.070000000006985</v>
          </cell>
          <cell r="AD402">
            <v>18.219000000011874</v>
          </cell>
          <cell r="AE402">
            <v>891.3159999998752</v>
          </cell>
          <cell r="AF402">
            <v>68.509999999994761</v>
          </cell>
          <cell r="AG402">
            <v>166.88400000002002</v>
          </cell>
          <cell r="AH402">
            <v>153.08199999999488</v>
          </cell>
          <cell r="AI402">
            <v>89.926999999996042</v>
          </cell>
          <cell r="AJ402">
            <v>-11.653999999994994</v>
          </cell>
          <cell r="AK402">
            <v>-7.8049999999930151</v>
          </cell>
          <cell r="AL402">
            <v>166.05899999999383</v>
          </cell>
          <cell r="AM402">
            <v>27.436999999990803</v>
          </cell>
          <cell r="AN402">
            <v>75.153000000005704</v>
          </cell>
          <cell r="AO402">
            <v>33.804000000003725</v>
          </cell>
          <cell r="AP402">
            <v>98.953999999997905</v>
          </cell>
          <cell r="AQ402">
            <v>30.964999999996508</v>
          </cell>
          <cell r="AR402">
            <v>1318.212999999756</v>
          </cell>
          <cell r="AS402">
            <v>-23.410000000003492</v>
          </cell>
          <cell r="AT402">
            <v>114.96399999999267</v>
          </cell>
          <cell r="AU402">
            <v>350.27499999999418</v>
          </cell>
          <cell r="AV402">
            <v>60.423000000009779</v>
          </cell>
          <cell r="AW402">
            <v>19.440000000002328</v>
          </cell>
          <cell r="AX402">
            <v>79.869999999995343</v>
          </cell>
          <cell r="AY402">
            <v>232.40299999999115</v>
          </cell>
          <cell r="AZ402">
            <v>160.48200000000361</v>
          </cell>
          <cell r="BA402">
            <v>163.1140000000014</v>
          </cell>
          <cell r="BB402">
            <v>19.201999999990221</v>
          </cell>
          <cell r="BC402">
            <v>96.535999999992782</v>
          </cell>
          <cell r="BD402">
            <v>44.914000000004307</v>
          </cell>
          <cell r="BE402">
            <v>1347.4270000001416</v>
          </cell>
          <cell r="BF402">
            <v>116.54400000000896</v>
          </cell>
          <cell r="BG402">
            <v>141.8799999999901</v>
          </cell>
          <cell r="BH402">
            <v>201.62199999998847</v>
          </cell>
          <cell r="BI402">
            <v>105.23000000001048</v>
          </cell>
          <cell r="BJ402">
            <v>23.540000000008149</v>
          </cell>
          <cell r="BK402">
            <v>52.487999999997555</v>
          </cell>
          <cell r="BL402">
            <v>181.59300000000803</v>
          </cell>
          <cell r="BM402">
            <v>241.25199999999313</v>
          </cell>
          <cell r="BN402">
            <v>130.95200000000477</v>
          </cell>
          <cell r="BO402">
            <v>79.118000000002212</v>
          </cell>
          <cell r="BP402">
            <v>67.714999999981956</v>
          </cell>
          <cell r="BQ402">
            <v>5.49299999998766</v>
          </cell>
          <cell r="BR402">
            <v>924.8159999998752</v>
          </cell>
          <cell r="BS402">
            <v>186.25</v>
          </cell>
          <cell r="BT402">
            <v>15.884999999994761</v>
          </cell>
          <cell r="BU402">
            <v>122.32800000000861</v>
          </cell>
          <cell r="BV402">
            <v>219.26499999999942</v>
          </cell>
          <cell r="BW402">
            <v>6.5069999999977881</v>
          </cell>
          <cell r="BX402">
            <v>-3.5829999999841675</v>
          </cell>
          <cell r="BY402">
            <v>5.1000000000058208</v>
          </cell>
          <cell r="BZ402">
            <v>89.649999999994179</v>
          </cell>
          <cell r="CA402">
            <v>17.513999999981024</v>
          </cell>
          <cell r="CB402">
            <v>139.58900000000722</v>
          </cell>
          <cell r="CC402">
            <v>91.894000000000233</v>
          </cell>
          <cell r="CD402">
            <v>34.416999999986729</v>
          </cell>
          <cell r="CE402">
            <v>1453.3009999999776</v>
          </cell>
          <cell r="CF402">
            <v>101.94900000002235</v>
          </cell>
          <cell r="CG402">
            <v>305.78699999999662</v>
          </cell>
          <cell r="CH402">
            <v>191.65600000000268</v>
          </cell>
          <cell r="CI402">
            <v>81.982000000003609</v>
          </cell>
          <cell r="CJ402">
            <v>30.206000000005588</v>
          </cell>
          <cell r="CK402">
            <v>106.0800000000163</v>
          </cell>
          <cell r="CL402">
            <v>77.735000000000582</v>
          </cell>
          <cell r="CM402">
            <v>211.65200000000186</v>
          </cell>
          <cell r="CN402">
            <v>82.779999999998836</v>
          </cell>
          <cell r="CO402">
            <v>127.05400000000373</v>
          </cell>
          <cell r="CP402">
            <v>167.1200000000099</v>
          </cell>
          <cell r="CQ402">
            <v>-30.69999999999709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4.2000000000000455</v>
          </cell>
          <cell r="I403">
            <v>6.2998999999999796</v>
          </cell>
          <cell r="J403">
            <v>0</v>
          </cell>
          <cell r="K403">
            <v>0</v>
          </cell>
          <cell r="L403">
            <v>2.2050999999999021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25.19970000000103</v>
          </cell>
          <cell r="S403">
            <v>0</v>
          </cell>
          <cell r="T403">
            <v>0</v>
          </cell>
          <cell r="U403">
            <v>4.1999000000000706</v>
          </cell>
          <cell r="V403">
            <v>8.3999000000001161</v>
          </cell>
          <cell r="W403">
            <v>0</v>
          </cell>
          <cell r="X403">
            <v>0</v>
          </cell>
          <cell r="Y403">
            <v>8.3999000000001161</v>
          </cell>
          <cell r="Z403">
            <v>0</v>
          </cell>
          <cell r="AA403">
            <v>0</v>
          </cell>
          <cell r="AB403">
            <v>4.2000000000000455</v>
          </cell>
          <cell r="AC403">
            <v>0</v>
          </cell>
          <cell r="AD403">
            <v>0</v>
          </cell>
          <cell r="AE403">
            <v>8.7160000000003492</v>
          </cell>
          <cell r="AF403">
            <v>2.0999999999999091</v>
          </cell>
          <cell r="AG403">
            <v>0</v>
          </cell>
          <cell r="AH403">
            <v>-0.65640000000007603</v>
          </cell>
          <cell r="AI403">
            <v>2.1000000000001364</v>
          </cell>
          <cell r="AJ403">
            <v>0</v>
          </cell>
          <cell r="AK403">
            <v>0.97240000000010696</v>
          </cell>
          <cell r="AL403">
            <v>0</v>
          </cell>
          <cell r="AM403">
            <v>0</v>
          </cell>
          <cell r="AN403">
            <v>0</v>
          </cell>
          <cell r="AO403">
            <v>2.1000000000001364</v>
          </cell>
          <cell r="AP403">
            <v>2.0999999999999091</v>
          </cell>
          <cell r="AQ403">
            <v>0</v>
          </cell>
          <cell r="AR403">
            <v>22.685199999999895</v>
          </cell>
          <cell r="AS403">
            <v>2.1000000000001364</v>
          </cell>
          <cell r="AT403">
            <v>2.1000000000001364</v>
          </cell>
          <cell r="AU403">
            <v>6.2998999999999796</v>
          </cell>
          <cell r="AV403">
            <v>0</v>
          </cell>
          <cell r="AW403">
            <v>0</v>
          </cell>
          <cell r="AX403">
            <v>0</v>
          </cell>
          <cell r="AY403">
            <v>0.80879999999979191</v>
          </cell>
          <cell r="AZ403">
            <v>2.1000000000001364</v>
          </cell>
          <cell r="BA403">
            <v>4.1999000000000706</v>
          </cell>
          <cell r="BB403">
            <v>0</v>
          </cell>
          <cell r="BC403">
            <v>2.0998999999999342</v>
          </cell>
          <cell r="BD403">
            <v>2.9767000000001644</v>
          </cell>
          <cell r="BE403">
            <v>-0.82280000000173459</v>
          </cell>
          <cell r="BF403">
            <v>-2.0999000000001615</v>
          </cell>
          <cell r="BG403">
            <v>2.0999999999999091</v>
          </cell>
          <cell r="BH403">
            <v>0</v>
          </cell>
          <cell r="BI403">
            <v>0</v>
          </cell>
          <cell r="BJ403">
            <v>0</v>
          </cell>
          <cell r="BK403">
            <v>2.0999999999999091</v>
          </cell>
          <cell r="BL403">
            <v>-1.9282000000000608</v>
          </cell>
          <cell r="BM403">
            <v>0</v>
          </cell>
          <cell r="BN403">
            <v>-3.0946000000001277</v>
          </cell>
          <cell r="BO403">
            <v>0</v>
          </cell>
          <cell r="BP403">
            <v>0</v>
          </cell>
          <cell r="BQ403">
            <v>2.0998999999999342</v>
          </cell>
          <cell r="BR403">
            <v>14.928100000000995</v>
          </cell>
          <cell r="BS403">
            <v>0</v>
          </cell>
          <cell r="BT403">
            <v>0</v>
          </cell>
          <cell r="BU403">
            <v>2.1000000000001364</v>
          </cell>
          <cell r="BV403">
            <v>0</v>
          </cell>
          <cell r="BW403">
            <v>0</v>
          </cell>
          <cell r="BX403">
            <v>4.1999000000000706</v>
          </cell>
          <cell r="BY403">
            <v>2.376299999999901</v>
          </cell>
          <cell r="BZ403">
            <v>2.284099999999853</v>
          </cell>
          <cell r="CA403">
            <v>-0.23209999999994579</v>
          </cell>
          <cell r="CB403">
            <v>0</v>
          </cell>
          <cell r="CC403">
            <v>2.0999999999999091</v>
          </cell>
          <cell r="CD403">
            <v>2.0998999999999342</v>
          </cell>
          <cell r="CE403">
            <v>26.540800000006129</v>
          </cell>
          <cell r="CF403">
            <v>0</v>
          </cell>
          <cell r="CG403">
            <v>4.1998999999998432</v>
          </cell>
          <cell r="CH403">
            <v>4.1999999999998181</v>
          </cell>
          <cell r="CI403">
            <v>0</v>
          </cell>
          <cell r="CJ403">
            <v>0</v>
          </cell>
          <cell r="CK403">
            <v>0</v>
          </cell>
          <cell r="CL403">
            <v>6.3000000000001819</v>
          </cell>
          <cell r="CM403">
            <v>3.4410000000000309</v>
          </cell>
          <cell r="CN403">
            <v>0</v>
          </cell>
          <cell r="CO403">
            <v>2.0998999999999342</v>
          </cell>
          <cell r="CP403">
            <v>4.1999999999998181</v>
          </cell>
          <cell r="CQ403">
            <v>2.1000000000001364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-18.057006999999999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-18.057006999999999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312.28800000005867</v>
          </cell>
          <cell r="G407">
            <v>370.98500000004424</v>
          </cell>
          <cell r="H407">
            <v>857.63900000002468</v>
          </cell>
          <cell r="I407">
            <v>1282.7348999999813</v>
          </cell>
          <cell r="J407">
            <v>1400.9199999999837</v>
          </cell>
          <cell r="K407">
            <v>284.22999999998137</v>
          </cell>
          <cell r="L407">
            <v>1918.6141000000061</v>
          </cell>
          <cell r="M407">
            <v>212.70999999996275</v>
          </cell>
          <cell r="N407">
            <v>429.9320000000298</v>
          </cell>
          <cell r="O407">
            <v>700.98399999993853</v>
          </cell>
          <cell r="P407">
            <v>79.800000000162981</v>
          </cell>
          <cell r="Q407">
            <v>507.56599999999162</v>
          </cell>
          <cell r="R407">
            <v>7816.0297000007704</v>
          </cell>
          <cell r="S407">
            <v>-34.158999999985099</v>
          </cell>
          <cell r="T407">
            <v>417.30999999999767</v>
          </cell>
          <cell r="U407">
            <v>1046.9678999999305</v>
          </cell>
          <cell r="V407">
            <v>1188.3068999999086</v>
          </cell>
          <cell r="W407">
            <v>1750.7449999998789</v>
          </cell>
          <cell r="X407">
            <v>281.08600000001024</v>
          </cell>
          <cell r="Y407">
            <v>1418.0248999999603</v>
          </cell>
          <cell r="Z407">
            <v>604.25900000002002</v>
          </cell>
          <cell r="AA407">
            <v>382.57000000006519</v>
          </cell>
          <cell r="AB407">
            <v>312.26799999992363</v>
          </cell>
          <cell r="AC407">
            <v>245.36999999987893</v>
          </cell>
          <cell r="AD407">
            <v>203.28099999995902</v>
          </cell>
          <cell r="AE407">
            <v>7837.1019999999553</v>
          </cell>
          <cell r="AF407">
            <v>293.66999999992549</v>
          </cell>
          <cell r="AG407">
            <v>552.47300000011455</v>
          </cell>
          <cell r="AH407">
            <v>1193.9055999999982</v>
          </cell>
          <cell r="AI407">
            <v>1051.0949999999721</v>
          </cell>
          <cell r="AJ407">
            <v>1195.8020000000251</v>
          </cell>
          <cell r="AK407">
            <v>625.89839999994729</v>
          </cell>
          <cell r="AL407">
            <v>1371.4700000000885</v>
          </cell>
          <cell r="AM407">
            <v>291.97199999995064</v>
          </cell>
          <cell r="AN407">
            <v>371.86300000001211</v>
          </cell>
          <cell r="AO407">
            <v>286.22400000016205</v>
          </cell>
          <cell r="AP407">
            <v>476.59400000004098</v>
          </cell>
          <cell r="AQ407">
            <v>126.13500000000931</v>
          </cell>
          <cell r="AR407">
            <v>9642.6172000002116</v>
          </cell>
          <cell r="AS407">
            <v>424.64899999997579</v>
          </cell>
          <cell r="AT407">
            <v>580.89400000002934</v>
          </cell>
          <cell r="AU407">
            <v>1141.4099000000278</v>
          </cell>
          <cell r="AV407">
            <v>1138.2440000000643</v>
          </cell>
          <cell r="AW407">
            <v>1665.2249999999767</v>
          </cell>
          <cell r="AX407">
            <v>1110.2399999999907</v>
          </cell>
          <cell r="AY407">
            <v>1356.4968000000808</v>
          </cell>
          <cell r="AZ407">
            <v>531.41600000002654</v>
          </cell>
          <cell r="BA407">
            <v>537.69390000007115</v>
          </cell>
          <cell r="BB407">
            <v>448.36199999996461</v>
          </cell>
          <cell r="BC407">
            <v>383.80590000003576</v>
          </cell>
          <cell r="BD407">
            <v>324.18070000002626</v>
          </cell>
          <cell r="BE407">
            <v>10986.486200001091</v>
          </cell>
          <cell r="BF407">
            <v>758.17009999998845</v>
          </cell>
          <cell r="BG407">
            <v>918.77599999995437</v>
          </cell>
          <cell r="BH407">
            <v>1317.1169999999693</v>
          </cell>
          <cell r="BI407">
            <v>1640.7120000000577</v>
          </cell>
          <cell r="BJ407">
            <v>2851.8889999998501</v>
          </cell>
          <cell r="BK407">
            <v>429.46799999999348</v>
          </cell>
          <cell r="BL407">
            <v>1499.8687999999383</v>
          </cell>
          <cell r="BM407">
            <v>916.29200000001583</v>
          </cell>
          <cell r="BN407">
            <v>441.90740000002552</v>
          </cell>
          <cell r="BO407">
            <v>-18.522000000113621</v>
          </cell>
          <cell r="BP407">
            <v>507.10499999998137</v>
          </cell>
          <cell r="BQ407">
            <v>-276.29710000008345</v>
          </cell>
          <cell r="BR407">
            <v>9484.6510929996148</v>
          </cell>
          <cell r="BS407">
            <v>422.78999999992084</v>
          </cell>
          <cell r="BT407">
            <v>272.66499999992084</v>
          </cell>
          <cell r="BU407">
            <v>1933.7819999998901</v>
          </cell>
          <cell r="BV407">
            <v>1790.9350000000559</v>
          </cell>
          <cell r="BW407">
            <v>1542.0299929999746</v>
          </cell>
          <cell r="BX407">
            <v>736.96689999999944</v>
          </cell>
          <cell r="BY407">
            <v>860.21629999997094</v>
          </cell>
          <cell r="BZ407">
            <v>753.79410000005737</v>
          </cell>
          <cell r="CA407">
            <v>220.4619000001112</v>
          </cell>
          <cell r="CB407">
            <v>731.71899999980815</v>
          </cell>
          <cell r="CC407">
            <v>247.70400000002701</v>
          </cell>
          <cell r="CD407">
            <v>-28.413100000005215</v>
          </cell>
          <cell r="CE407">
            <v>8867.6888000005856</v>
          </cell>
          <cell r="CF407">
            <v>-32.820999999879859</v>
          </cell>
          <cell r="CG407">
            <v>588.55690000008326</v>
          </cell>
          <cell r="CH407">
            <v>1298.405999999959</v>
          </cell>
          <cell r="CI407">
            <v>1308.2080000001006</v>
          </cell>
          <cell r="CJ407">
            <v>1826.6159999999218</v>
          </cell>
          <cell r="CK407">
            <v>477.01000000012573</v>
          </cell>
          <cell r="CL407">
            <v>890.26000000000931</v>
          </cell>
          <cell r="CM407">
            <v>1066.14300000004</v>
          </cell>
          <cell r="CN407">
            <v>290.00599999993574</v>
          </cell>
          <cell r="CO407">
            <v>560.66390000004321</v>
          </cell>
          <cell r="CP407">
            <v>372.29999999993015</v>
          </cell>
          <cell r="CQ407">
            <v>222.3399999999674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9">
          <cell r="F409">
            <v>312.28800000005867</v>
          </cell>
          <cell r="G409">
            <v>370.98500000004424</v>
          </cell>
          <cell r="H409">
            <v>857.63900000002468</v>
          </cell>
          <cell r="I409">
            <v>1282.7348999999813</v>
          </cell>
          <cell r="J409">
            <v>1400.9199999999837</v>
          </cell>
          <cell r="K409">
            <v>284.22999999998137</v>
          </cell>
          <cell r="L409">
            <v>1918.6141000000061</v>
          </cell>
          <cell r="M409">
            <v>212.70999999996275</v>
          </cell>
          <cell r="N409">
            <v>429.9320000000298</v>
          </cell>
          <cell r="O409">
            <v>700.98399999993853</v>
          </cell>
          <cell r="P409">
            <v>79.800000000162981</v>
          </cell>
          <cell r="Q409">
            <v>507.56599999999162</v>
          </cell>
          <cell r="R409">
            <v>7816.0296999961138</v>
          </cell>
          <cell r="S409">
            <v>-34.158999999985099</v>
          </cell>
          <cell r="T409">
            <v>417.30999999999767</v>
          </cell>
          <cell r="U409">
            <v>1046.9678999999305</v>
          </cell>
          <cell r="V409">
            <v>1188.3068999999086</v>
          </cell>
          <cell r="W409">
            <v>1750.7449999998789</v>
          </cell>
          <cell r="X409">
            <v>281.08600000001024</v>
          </cell>
          <cell r="Y409">
            <v>1418.0248999999603</v>
          </cell>
          <cell r="Z409">
            <v>604.25900000002002</v>
          </cell>
          <cell r="AA409">
            <v>382.57000000006519</v>
          </cell>
          <cell r="AB409">
            <v>312.26799999992363</v>
          </cell>
          <cell r="AC409">
            <v>245.36999999987893</v>
          </cell>
          <cell r="AD409">
            <v>203.28099999995902</v>
          </cell>
          <cell r="AE409">
            <v>7837.1019999999553</v>
          </cell>
          <cell r="AF409">
            <v>293.66999999992549</v>
          </cell>
          <cell r="AG409">
            <v>552.47300000011455</v>
          </cell>
          <cell r="AH409">
            <v>1193.9055999999982</v>
          </cell>
          <cell r="AI409">
            <v>1051.0949999999721</v>
          </cell>
          <cell r="AJ409">
            <v>1195.8020000000251</v>
          </cell>
          <cell r="AK409">
            <v>625.89839999994729</v>
          </cell>
          <cell r="AL409">
            <v>1371.4700000000885</v>
          </cell>
          <cell r="AM409">
            <v>291.97199999995064</v>
          </cell>
          <cell r="AN409">
            <v>371.86300000001211</v>
          </cell>
          <cell r="AO409">
            <v>286.22400000016205</v>
          </cell>
          <cell r="AP409">
            <v>476.59400000004098</v>
          </cell>
          <cell r="AQ409">
            <v>126.13500000000931</v>
          </cell>
          <cell r="AR409">
            <v>9642.6171999992803</v>
          </cell>
          <cell r="AS409">
            <v>424.64899999997579</v>
          </cell>
          <cell r="AT409">
            <v>580.89400000002934</v>
          </cell>
          <cell r="AU409">
            <v>1141.4099000000278</v>
          </cell>
          <cell r="AV409">
            <v>1138.2440000000643</v>
          </cell>
          <cell r="AW409">
            <v>1665.2249999999767</v>
          </cell>
          <cell r="AX409">
            <v>1110.2399999999907</v>
          </cell>
          <cell r="AY409">
            <v>1356.4968000000808</v>
          </cell>
          <cell r="AZ409">
            <v>531.41600000002654</v>
          </cell>
          <cell r="BA409">
            <v>537.69390000007115</v>
          </cell>
          <cell r="BB409">
            <v>448.36199999996461</v>
          </cell>
          <cell r="BC409">
            <v>383.80590000003576</v>
          </cell>
          <cell r="BD409">
            <v>324.18070000002626</v>
          </cell>
          <cell r="BE409">
            <v>10986.486199998297</v>
          </cell>
          <cell r="BF409">
            <v>758.17009999998845</v>
          </cell>
          <cell r="BG409">
            <v>918.77599999995437</v>
          </cell>
          <cell r="BH409">
            <v>1317.1169999999693</v>
          </cell>
          <cell r="BI409">
            <v>1640.7120000000577</v>
          </cell>
          <cell r="BJ409">
            <v>2851.8889999998501</v>
          </cell>
          <cell r="BK409">
            <v>429.46799999999348</v>
          </cell>
          <cell r="BL409">
            <v>1499.8687999999383</v>
          </cell>
          <cell r="BM409">
            <v>916.29200000001583</v>
          </cell>
          <cell r="BN409">
            <v>441.90740000002552</v>
          </cell>
          <cell r="BO409">
            <v>-18.522000000113621</v>
          </cell>
          <cell r="BP409">
            <v>507.10499999998137</v>
          </cell>
          <cell r="BQ409">
            <v>-276.29710000008345</v>
          </cell>
          <cell r="BR409">
            <v>9484.6510929996148</v>
          </cell>
          <cell r="BS409">
            <v>422.78999999992084</v>
          </cell>
          <cell r="BT409">
            <v>272.66499999992084</v>
          </cell>
          <cell r="BU409">
            <v>1933.7819999998901</v>
          </cell>
          <cell r="BV409">
            <v>1790.9350000000559</v>
          </cell>
          <cell r="BW409">
            <v>1542.0299929999746</v>
          </cell>
          <cell r="BX409">
            <v>736.96689999999944</v>
          </cell>
          <cell r="BY409">
            <v>860.21629999997094</v>
          </cell>
          <cell r="BZ409">
            <v>753.79410000005737</v>
          </cell>
          <cell r="CA409">
            <v>220.4619000001112</v>
          </cell>
          <cell r="CB409">
            <v>731.71899999980815</v>
          </cell>
          <cell r="CC409">
            <v>247.70400000002701</v>
          </cell>
          <cell r="CD409">
            <v>-28.413100000005215</v>
          </cell>
          <cell r="CE409">
            <v>8867.6888000005856</v>
          </cell>
          <cell r="CF409">
            <v>-32.820999999879859</v>
          </cell>
          <cell r="CG409">
            <v>588.55690000008326</v>
          </cell>
          <cell r="CH409">
            <v>1298.405999999959</v>
          </cell>
          <cell r="CI409">
            <v>1308.2080000001006</v>
          </cell>
          <cell r="CJ409">
            <v>1826.6159999999218</v>
          </cell>
          <cell r="CK409">
            <v>477.01000000012573</v>
          </cell>
          <cell r="CL409">
            <v>890.26000000000931</v>
          </cell>
          <cell r="CM409">
            <v>1066.14300000004</v>
          </cell>
          <cell r="CN409">
            <v>290.00599999993574</v>
          </cell>
          <cell r="CO409">
            <v>560.66390000004321</v>
          </cell>
          <cell r="CP409">
            <v>372.29999999993015</v>
          </cell>
          <cell r="CQ409">
            <v>222.3399999999674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 t="str">
            <v>=</v>
          </cell>
          <cell r="G410" t="str">
            <v>=</v>
          </cell>
          <cell r="H410" t="str">
            <v>=</v>
          </cell>
          <cell r="I410" t="str">
            <v>=</v>
          </cell>
          <cell r="J410" t="str">
            <v>=</v>
          </cell>
          <cell r="K410" t="str">
            <v>=</v>
          </cell>
          <cell r="L410" t="str">
            <v>=</v>
          </cell>
          <cell r="M410" t="str">
            <v>=</v>
          </cell>
          <cell r="N410" t="str">
            <v>=</v>
          </cell>
          <cell r="O410" t="str">
            <v>=</v>
          </cell>
          <cell r="P410" t="str">
            <v>=</v>
          </cell>
          <cell r="Q410" t="str">
            <v>=</v>
          </cell>
          <cell r="R410" t="str">
            <v>=</v>
          </cell>
          <cell r="S410" t="str">
            <v>=</v>
          </cell>
          <cell r="T410" t="str">
            <v>=</v>
          </cell>
          <cell r="U410" t="str">
            <v>=</v>
          </cell>
          <cell r="V410" t="str">
            <v>=</v>
          </cell>
          <cell r="W410" t="str">
            <v>=</v>
          </cell>
          <cell r="X410" t="str">
            <v>=</v>
          </cell>
          <cell r="Y410" t="str">
            <v>=</v>
          </cell>
          <cell r="Z410" t="str">
            <v>=</v>
          </cell>
          <cell r="AA410" t="str">
            <v>=</v>
          </cell>
          <cell r="AB410" t="str">
            <v>=</v>
          </cell>
          <cell r="AC410" t="str">
            <v>=</v>
          </cell>
          <cell r="AD410" t="str">
            <v>=</v>
          </cell>
          <cell r="AE410" t="str">
            <v>=</v>
          </cell>
          <cell r="AF410" t="str">
            <v>=</v>
          </cell>
          <cell r="AG410" t="str">
            <v>=</v>
          </cell>
          <cell r="AH410" t="str">
            <v>=</v>
          </cell>
          <cell r="AI410" t="str">
            <v>=</v>
          </cell>
          <cell r="AJ410" t="str">
            <v>=</v>
          </cell>
          <cell r="AK410" t="str">
            <v>=</v>
          </cell>
          <cell r="AL410" t="str">
            <v>=</v>
          </cell>
          <cell r="AM410" t="str">
            <v>=</v>
          </cell>
          <cell r="AN410" t="str">
            <v>=</v>
          </cell>
          <cell r="AO410" t="str">
            <v>=</v>
          </cell>
          <cell r="AP410" t="str">
            <v>=</v>
          </cell>
          <cell r="AQ410" t="str">
            <v>=</v>
          </cell>
          <cell r="AR410" t="str">
            <v>=</v>
          </cell>
          <cell r="AS410" t="str">
            <v>=</v>
          </cell>
          <cell r="AT410" t="str">
            <v>=</v>
          </cell>
          <cell r="AU410" t="str">
            <v>=</v>
          </cell>
          <cell r="AV410" t="str">
            <v>=</v>
          </cell>
          <cell r="AW410" t="str">
            <v>=</v>
          </cell>
          <cell r="AX410" t="str">
            <v>=</v>
          </cell>
          <cell r="AY410" t="str">
            <v>=</v>
          </cell>
          <cell r="AZ410" t="str">
            <v>=</v>
          </cell>
          <cell r="BA410" t="str">
            <v>=</v>
          </cell>
          <cell r="BB410" t="str">
            <v>=</v>
          </cell>
          <cell r="BC410" t="str">
            <v>=</v>
          </cell>
          <cell r="BD410" t="str">
            <v>=</v>
          </cell>
          <cell r="BE410" t="str">
            <v>=</v>
          </cell>
          <cell r="BF410" t="str">
            <v>=</v>
          </cell>
          <cell r="BG410" t="str">
            <v>=</v>
          </cell>
          <cell r="BH410" t="str">
            <v>=</v>
          </cell>
          <cell r="BI410" t="str">
            <v>=</v>
          </cell>
          <cell r="BJ410" t="str">
            <v>=</v>
          </cell>
          <cell r="BK410" t="str">
            <v>=</v>
          </cell>
          <cell r="BL410" t="str">
            <v>=</v>
          </cell>
          <cell r="BM410" t="str">
            <v>=</v>
          </cell>
          <cell r="BN410" t="str">
            <v>=</v>
          </cell>
          <cell r="BO410" t="str">
            <v>=</v>
          </cell>
          <cell r="BP410" t="str">
            <v>=</v>
          </cell>
          <cell r="BQ410" t="str">
            <v>=</v>
          </cell>
          <cell r="BR410" t="str">
            <v>=</v>
          </cell>
          <cell r="BS410" t="str">
            <v>=</v>
          </cell>
          <cell r="BT410" t="str">
            <v>=</v>
          </cell>
          <cell r="BU410" t="str">
            <v>=</v>
          </cell>
          <cell r="BV410" t="str">
            <v>=</v>
          </cell>
          <cell r="BW410" t="str">
            <v>=</v>
          </cell>
          <cell r="BX410" t="str">
            <v>=</v>
          </cell>
          <cell r="BY410" t="str">
            <v>=</v>
          </cell>
          <cell r="BZ410" t="str">
            <v>=</v>
          </cell>
          <cell r="CA410" t="str">
            <v>=</v>
          </cell>
          <cell r="CB410" t="str">
            <v>=</v>
          </cell>
          <cell r="CC410" t="str">
            <v>=</v>
          </cell>
          <cell r="CD410" t="str">
            <v>=</v>
          </cell>
          <cell r="CE410" t="str">
            <v>=</v>
          </cell>
          <cell r="CF410" t="str">
            <v>=</v>
          </cell>
          <cell r="CG410" t="str">
            <v>=</v>
          </cell>
          <cell r="CH410" t="str">
            <v>=</v>
          </cell>
          <cell r="CI410" t="str">
            <v>=</v>
          </cell>
          <cell r="CJ410" t="str">
            <v>=</v>
          </cell>
          <cell r="CK410" t="str">
            <v>=</v>
          </cell>
          <cell r="CL410" t="str">
            <v>=</v>
          </cell>
          <cell r="CM410" t="str">
            <v>=</v>
          </cell>
          <cell r="CN410" t="str">
            <v>=</v>
          </cell>
          <cell r="CO410" t="str">
            <v>=</v>
          </cell>
          <cell r="CP410" t="str">
            <v>=</v>
          </cell>
          <cell r="CQ410" t="str">
            <v>=</v>
          </cell>
          <cell r="CR410" t="str">
            <v>=</v>
          </cell>
          <cell r="CS410" t="str">
            <v>=</v>
          </cell>
          <cell r="CT410" t="str">
            <v>=</v>
          </cell>
          <cell r="CU410" t="str">
            <v>=</v>
          </cell>
          <cell r="CV410" t="str">
            <v>=</v>
          </cell>
          <cell r="CW410" t="str">
            <v>=</v>
          </cell>
          <cell r="CX410" t="str">
            <v>=</v>
          </cell>
          <cell r="CY410" t="str">
            <v>=</v>
          </cell>
          <cell r="CZ410" t="str">
            <v>=</v>
          </cell>
          <cell r="DA410" t="str">
            <v>=</v>
          </cell>
          <cell r="DB410" t="str">
            <v>=</v>
          </cell>
          <cell r="DC410" t="str">
            <v>=</v>
          </cell>
          <cell r="DD410" t="str">
            <v>=</v>
          </cell>
          <cell r="DE410" t="str">
            <v>=</v>
          </cell>
          <cell r="DF410" t="str">
            <v>=</v>
          </cell>
          <cell r="DG410" t="str">
            <v>=</v>
          </cell>
          <cell r="DH410" t="str">
            <v>=</v>
          </cell>
          <cell r="DI410" t="str">
            <v>=</v>
          </cell>
          <cell r="DJ410" t="str">
            <v>=</v>
          </cell>
          <cell r="DK410" t="str">
            <v>=</v>
          </cell>
          <cell r="DL410" t="str">
            <v>=</v>
          </cell>
          <cell r="DM410" t="str">
            <v>=</v>
          </cell>
          <cell r="DN410" t="str">
            <v>=</v>
          </cell>
          <cell r="DO410" t="str">
            <v>=</v>
          </cell>
          <cell r="DP410" t="str">
            <v>=</v>
          </cell>
          <cell r="DQ410" t="str">
            <v>=</v>
          </cell>
          <cell r="DR410" t="str">
            <v>=</v>
          </cell>
          <cell r="DS410" t="str">
            <v>=</v>
          </cell>
          <cell r="DT410" t="str">
            <v>=</v>
          </cell>
          <cell r="DU410" t="str">
            <v>=</v>
          </cell>
          <cell r="DV410" t="str">
            <v>=</v>
          </cell>
          <cell r="DW410" t="str">
            <v>=</v>
          </cell>
          <cell r="DX410" t="str">
            <v>=</v>
          </cell>
          <cell r="DY410" t="str">
            <v>=</v>
          </cell>
          <cell r="DZ410" t="str">
            <v>=</v>
          </cell>
          <cell r="EA410" t="str">
            <v>=</v>
          </cell>
          <cell r="EB410" t="str">
            <v>=</v>
          </cell>
          <cell r="EC410" t="str">
            <v>=</v>
          </cell>
          <cell r="ED410" t="str">
            <v>=</v>
          </cell>
        </row>
        <row r="411">
          <cell r="F411">
            <v>312.28799999970943</v>
          </cell>
          <cell r="G411">
            <v>370.98499999940395</v>
          </cell>
          <cell r="H411">
            <v>857.63899999950081</v>
          </cell>
          <cell r="I411">
            <v>1282.7349000005051</v>
          </cell>
          <cell r="J411">
            <v>1400.9199999999255</v>
          </cell>
          <cell r="K411">
            <v>284.23000000044703</v>
          </cell>
          <cell r="L411">
            <v>1918.6141000008211</v>
          </cell>
          <cell r="M411">
            <v>212.70999999996275</v>
          </cell>
          <cell r="N411">
            <v>429.9320000000298</v>
          </cell>
          <cell r="O411">
            <v>700.98400000017136</v>
          </cell>
          <cell r="P411">
            <v>79.799999999813735</v>
          </cell>
          <cell r="Q411">
            <v>507.56600000057369</v>
          </cell>
          <cell r="R411">
            <v>7816.0296999961138</v>
          </cell>
          <cell r="S411">
            <v>-34.158999999985099</v>
          </cell>
          <cell r="T411">
            <v>417.31000000052154</v>
          </cell>
          <cell r="U411">
            <v>1046.9678999995813</v>
          </cell>
          <cell r="V411">
            <v>1188.3069000001997</v>
          </cell>
          <cell r="W411">
            <v>1750.7450000001118</v>
          </cell>
          <cell r="X411">
            <v>281.08599999919534</v>
          </cell>
          <cell r="Y411">
            <v>1418.0249000005424</v>
          </cell>
          <cell r="Z411">
            <v>604.25899999961257</v>
          </cell>
          <cell r="AA411">
            <v>382.5699999993667</v>
          </cell>
          <cell r="AB411">
            <v>312.26799999922514</v>
          </cell>
          <cell r="AC411">
            <v>245.36999999918044</v>
          </cell>
          <cell r="AD411">
            <v>203.28099999949336</v>
          </cell>
          <cell r="AE411">
            <v>7837.1019999980927</v>
          </cell>
          <cell r="AF411">
            <v>293.66999999992549</v>
          </cell>
          <cell r="AG411">
            <v>552.47299999929965</v>
          </cell>
          <cell r="AH411">
            <v>1193.9056000001729</v>
          </cell>
          <cell r="AI411">
            <v>1051.0949999997392</v>
          </cell>
          <cell r="AJ411">
            <v>1195.8020000001416</v>
          </cell>
          <cell r="AK411">
            <v>625.89839999936521</v>
          </cell>
          <cell r="AL411">
            <v>1371.4699999997392</v>
          </cell>
          <cell r="AM411">
            <v>291.97200000006706</v>
          </cell>
          <cell r="AN411">
            <v>371.86300000082701</v>
          </cell>
          <cell r="AO411">
            <v>286.22399999946356</v>
          </cell>
          <cell r="AP411">
            <v>476.59399999957532</v>
          </cell>
          <cell r="AQ411">
            <v>126.13499999977648</v>
          </cell>
          <cell r="AR411">
            <v>9642.6171999871731</v>
          </cell>
          <cell r="AS411">
            <v>424.64900000020862</v>
          </cell>
          <cell r="AT411">
            <v>580.89399999938905</v>
          </cell>
          <cell r="AU411">
            <v>1141.4098999993876</v>
          </cell>
          <cell r="AV411">
            <v>1138.2439999999478</v>
          </cell>
          <cell r="AW411">
            <v>1665.2249999996275</v>
          </cell>
          <cell r="AX411">
            <v>1110.2400000002235</v>
          </cell>
          <cell r="AY411">
            <v>1356.496799999848</v>
          </cell>
          <cell r="AZ411">
            <v>531.41600000020117</v>
          </cell>
          <cell r="BA411">
            <v>537.69390000030398</v>
          </cell>
          <cell r="BB411">
            <v>448.3620000006631</v>
          </cell>
          <cell r="BC411">
            <v>383.80590000003576</v>
          </cell>
          <cell r="BD411">
            <v>324.18069999944419</v>
          </cell>
          <cell r="BE411">
            <v>10986.486200004816</v>
          </cell>
          <cell r="BF411">
            <v>758.17009999975562</v>
          </cell>
          <cell r="BG411">
            <v>918.77599999960512</v>
          </cell>
          <cell r="BH411">
            <v>1317.11699999962</v>
          </cell>
          <cell r="BI411">
            <v>1640.7120000002906</v>
          </cell>
          <cell r="BJ411">
            <v>2851.8890000004321</v>
          </cell>
          <cell r="BK411">
            <v>429.46800000034273</v>
          </cell>
          <cell r="BL411">
            <v>1499.8688000002876</v>
          </cell>
          <cell r="BM411">
            <v>916.29200000036508</v>
          </cell>
          <cell r="BN411">
            <v>441.9073999999091</v>
          </cell>
          <cell r="BO411">
            <v>-18.522000000812113</v>
          </cell>
          <cell r="BP411">
            <v>507.10500000044703</v>
          </cell>
          <cell r="BQ411">
            <v>-276.29710000008345</v>
          </cell>
          <cell r="BR411">
            <v>9484.6510929912329</v>
          </cell>
          <cell r="BS411">
            <v>422.78999999910593</v>
          </cell>
          <cell r="BT411">
            <v>272.66500000003725</v>
          </cell>
          <cell r="BU411">
            <v>1933.7820000005886</v>
          </cell>
          <cell r="BV411">
            <v>1790.9350000005215</v>
          </cell>
          <cell r="BW411">
            <v>1542.029992999509</v>
          </cell>
          <cell r="BX411">
            <v>736.96690000034869</v>
          </cell>
          <cell r="BY411">
            <v>860.21629999950528</v>
          </cell>
          <cell r="BZ411">
            <v>753.79409999959171</v>
          </cell>
          <cell r="CA411">
            <v>220.46190000046045</v>
          </cell>
          <cell r="CB411">
            <v>731.71899999957532</v>
          </cell>
          <cell r="CC411">
            <v>247.70399999991059</v>
          </cell>
          <cell r="CD411">
            <v>-28.413100000470877</v>
          </cell>
          <cell r="CE411">
            <v>8867.6888000071049</v>
          </cell>
          <cell r="CF411">
            <v>-32.821000000461936</v>
          </cell>
          <cell r="CG411">
            <v>588.55690000019968</v>
          </cell>
          <cell r="CH411">
            <v>1298.4060000004247</v>
          </cell>
          <cell r="CI411">
            <v>1308.2080000005662</v>
          </cell>
          <cell r="CJ411">
            <v>1826.6159999994561</v>
          </cell>
          <cell r="CK411">
            <v>477.01000000070781</v>
          </cell>
          <cell r="CL411">
            <v>890.25999999977648</v>
          </cell>
          <cell r="CM411">
            <v>1066.1430000001565</v>
          </cell>
          <cell r="CN411">
            <v>290.00600000005215</v>
          </cell>
          <cell r="CO411">
            <v>560.66390000004321</v>
          </cell>
          <cell r="CP411">
            <v>372.29999999981374</v>
          </cell>
          <cell r="CQ411">
            <v>222.33999999985099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 t="str">
            <v>=</v>
          </cell>
          <cell r="G412" t="str">
            <v>=</v>
          </cell>
          <cell r="H412" t="str">
            <v>=</v>
          </cell>
          <cell r="I412" t="str">
            <v>=</v>
          </cell>
          <cell r="J412" t="str">
            <v>=</v>
          </cell>
          <cell r="K412" t="str">
            <v>=</v>
          </cell>
          <cell r="L412" t="str">
            <v>=</v>
          </cell>
          <cell r="M412" t="str">
            <v>=</v>
          </cell>
          <cell r="N412" t="str">
            <v>=</v>
          </cell>
          <cell r="O412" t="str">
            <v>=</v>
          </cell>
          <cell r="P412" t="str">
            <v>=</v>
          </cell>
          <cell r="Q412" t="str">
            <v>=</v>
          </cell>
          <cell r="R412" t="str">
            <v>=</v>
          </cell>
          <cell r="S412" t="str">
            <v>=</v>
          </cell>
          <cell r="T412" t="str">
            <v>=</v>
          </cell>
          <cell r="U412" t="str">
            <v>=</v>
          </cell>
          <cell r="V412" t="str">
            <v>=</v>
          </cell>
          <cell r="W412" t="str">
            <v>=</v>
          </cell>
          <cell r="X412" t="str">
            <v>=</v>
          </cell>
          <cell r="Y412" t="str">
            <v>=</v>
          </cell>
          <cell r="Z412" t="str">
            <v>=</v>
          </cell>
          <cell r="AA412" t="str">
            <v>=</v>
          </cell>
          <cell r="AB412" t="str">
            <v>=</v>
          </cell>
          <cell r="AC412" t="str">
            <v>=</v>
          </cell>
          <cell r="AD412" t="str">
            <v>=</v>
          </cell>
          <cell r="AE412" t="str">
            <v>=</v>
          </cell>
          <cell r="AF412" t="str">
            <v>=</v>
          </cell>
          <cell r="AG412" t="str">
            <v>=</v>
          </cell>
          <cell r="AH412" t="str">
            <v>=</v>
          </cell>
          <cell r="AI412" t="str">
            <v>=</v>
          </cell>
          <cell r="AJ412" t="str">
            <v>=</v>
          </cell>
          <cell r="AK412" t="str">
            <v>=</v>
          </cell>
          <cell r="AL412" t="str">
            <v>=</v>
          </cell>
          <cell r="AM412" t="str">
            <v>=</v>
          </cell>
          <cell r="AN412" t="str">
            <v>=</v>
          </cell>
          <cell r="AO412" t="str">
            <v>=</v>
          </cell>
          <cell r="AP412" t="str">
            <v>=</v>
          </cell>
          <cell r="AQ412" t="str">
            <v>=</v>
          </cell>
          <cell r="AR412" t="str">
            <v>=</v>
          </cell>
          <cell r="AS412" t="str">
            <v>=</v>
          </cell>
          <cell r="AT412" t="str">
            <v>=</v>
          </cell>
          <cell r="AU412" t="str">
            <v>=</v>
          </cell>
          <cell r="AV412" t="str">
            <v>=</v>
          </cell>
          <cell r="AW412" t="str">
            <v>=</v>
          </cell>
          <cell r="AX412" t="str">
            <v>=</v>
          </cell>
          <cell r="AY412" t="str">
            <v>=</v>
          </cell>
          <cell r="AZ412" t="str">
            <v>=</v>
          </cell>
          <cell r="BA412" t="str">
            <v>=</v>
          </cell>
          <cell r="BB412" t="str">
            <v>=</v>
          </cell>
          <cell r="BC412" t="str">
            <v>=</v>
          </cell>
          <cell r="BD412" t="str">
            <v>=</v>
          </cell>
          <cell r="BE412" t="str">
            <v>=</v>
          </cell>
          <cell r="BF412" t="str">
            <v>=</v>
          </cell>
          <cell r="BG412" t="str">
            <v>=</v>
          </cell>
          <cell r="BH412" t="str">
            <v>=</v>
          </cell>
          <cell r="BI412" t="str">
            <v>=</v>
          </cell>
          <cell r="BJ412" t="str">
            <v>=</v>
          </cell>
          <cell r="BK412" t="str">
            <v>=</v>
          </cell>
          <cell r="BL412" t="str">
            <v>=</v>
          </cell>
          <cell r="BM412" t="str">
            <v>=</v>
          </cell>
          <cell r="BN412" t="str">
            <v>=</v>
          </cell>
          <cell r="BO412" t="str">
            <v>=</v>
          </cell>
          <cell r="BP412" t="str">
            <v>=</v>
          </cell>
          <cell r="BQ412" t="str">
            <v>=</v>
          </cell>
          <cell r="BR412" t="str">
            <v>=</v>
          </cell>
          <cell r="BS412" t="str">
            <v>=</v>
          </cell>
          <cell r="BT412" t="str">
            <v>=</v>
          </cell>
          <cell r="BU412" t="str">
            <v>=</v>
          </cell>
          <cell r="BV412" t="str">
            <v>=</v>
          </cell>
          <cell r="BW412" t="str">
            <v>=</v>
          </cell>
          <cell r="BX412" t="str">
            <v>=</v>
          </cell>
          <cell r="BY412" t="str">
            <v>=</v>
          </cell>
          <cell r="BZ412" t="str">
            <v>=</v>
          </cell>
          <cell r="CA412" t="str">
            <v>=</v>
          </cell>
          <cell r="CB412" t="str">
            <v>=</v>
          </cell>
          <cell r="CC412" t="str">
            <v>=</v>
          </cell>
          <cell r="CD412" t="str">
            <v>=</v>
          </cell>
          <cell r="CE412" t="str">
            <v>=</v>
          </cell>
          <cell r="CF412" t="str">
            <v>=</v>
          </cell>
          <cell r="CG412" t="str">
            <v>=</v>
          </cell>
          <cell r="CH412" t="str">
            <v>=</v>
          </cell>
          <cell r="CI412" t="str">
            <v>=</v>
          </cell>
          <cell r="CJ412" t="str">
            <v>=</v>
          </cell>
          <cell r="CK412" t="str">
            <v>=</v>
          </cell>
          <cell r="CL412" t="str">
            <v>=</v>
          </cell>
          <cell r="CM412" t="str">
            <v>=</v>
          </cell>
          <cell r="CN412" t="str">
            <v>=</v>
          </cell>
          <cell r="CO412" t="str">
            <v>=</v>
          </cell>
          <cell r="CP412" t="str">
            <v>=</v>
          </cell>
          <cell r="CQ412" t="str">
            <v>=</v>
          </cell>
          <cell r="CR412" t="str">
            <v>=</v>
          </cell>
          <cell r="CS412" t="str">
            <v>=</v>
          </cell>
          <cell r="CT412" t="str">
            <v>=</v>
          </cell>
          <cell r="CU412" t="str">
            <v>=</v>
          </cell>
          <cell r="CV412" t="str">
            <v>=</v>
          </cell>
          <cell r="CW412" t="str">
            <v>=</v>
          </cell>
          <cell r="CX412" t="str">
            <v>=</v>
          </cell>
          <cell r="CY412" t="str">
            <v>=</v>
          </cell>
          <cell r="CZ412" t="str">
            <v>=</v>
          </cell>
          <cell r="DA412" t="str">
            <v>=</v>
          </cell>
          <cell r="DB412" t="str">
            <v>=</v>
          </cell>
          <cell r="DC412" t="str">
            <v>=</v>
          </cell>
          <cell r="DD412" t="str">
            <v>=</v>
          </cell>
          <cell r="DE412" t="str">
            <v>=</v>
          </cell>
          <cell r="DF412" t="str">
            <v>=</v>
          </cell>
          <cell r="DG412" t="str">
            <v>=</v>
          </cell>
          <cell r="DH412" t="str">
            <v>=</v>
          </cell>
          <cell r="DI412" t="str">
            <v>=</v>
          </cell>
          <cell r="DJ412" t="str">
            <v>=</v>
          </cell>
          <cell r="DK412" t="str">
            <v>=</v>
          </cell>
          <cell r="DL412" t="str">
            <v>=</v>
          </cell>
          <cell r="DM412" t="str">
            <v>=</v>
          </cell>
          <cell r="DN412" t="str">
            <v>=</v>
          </cell>
          <cell r="DO412" t="str">
            <v>=</v>
          </cell>
          <cell r="DP412" t="str">
            <v>=</v>
          </cell>
          <cell r="DQ412" t="str">
            <v>=</v>
          </cell>
          <cell r="DR412" t="str">
            <v>=</v>
          </cell>
          <cell r="DS412" t="str">
            <v>=</v>
          </cell>
          <cell r="DT412" t="str">
            <v>=</v>
          </cell>
          <cell r="DU412" t="str">
            <v>=</v>
          </cell>
          <cell r="DV412" t="str">
            <v>=</v>
          </cell>
          <cell r="DW412" t="str">
            <v>=</v>
          </cell>
          <cell r="DX412" t="str">
            <v>=</v>
          </cell>
          <cell r="DY412" t="str">
            <v>=</v>
          </cell>
          <cell r="DZ412" t="str">
            <v>=</v>
          </cell>
          <cell r="EA412" t="str">
            <v>=</v>
          </cell>
          <cell r="EB412" t="str">
            <v>=</v>
          </cell>
          <cell r="EC412" t="str">
            <v>=</v>
          </cell>
          <cell r="ED412" t="str">
            <v>=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-520.16141849997803</v>
          </cell>
          <cell r="G418">
            <v>-1405.114900399989</v>
          </cell>
          <cell r="H418">
            <v>-500.26948899999843</v>
          </cell>
          <cell r="I418">
            <v>-242.87702673999593</v>
          </cell>
          <cell r="J418">
            <v>-769.02146327999071</v>
          </cell>
          <cell r="K418">
            <v>-464.8243419000064</v>
          </cell>
          <cell r="L418">
            <v>-73.951870999997482</v>
          </cell>
          <cell r="M418">
            <v>-225.10032599999249</v>
          </cell>
          <cell r="N418">
            <v>-424.67879400000675</v>
          </cell>
          <cell r="O418">
            <v>-334.58005160000175</v>
          </cell>
          <cell r="P418">
            <v>-122.90961800000514</v>
          </cell>
          <cell r="Q418">
            <v>-302.81201500000316</v>
          </cell>
          <cell r="R418">
            <v>-5493.341198583832</v>
          </cell>
          <cell r="S418">
            <v>-231.38525600000867</v>
          </cell>
          <cell r="T418">
            <v>-891.61297429999104</v>
          </cell>
          <cell r="U418">
            <v>-516.57478581999021</v>
          </cell>
          <cell r="V418">
            <v>-548.62907299998915</v>
          </cell>
          <cell r="W418">
            <v>-828.51535340000555</v>
          </cell>
          <cell r="X418">
            <v>-305.49083110000356</v>
          </cell>
          <cell r="Y418">
            <v>-82.793030000000726</v>
          </cell>
          <cell r="Z418">
            <v>-170.70841099999961</v>
          </cell>
          <cell r="AA418">
            <v>-702.31771716399817</v>
          </cell>
          <cell r="AB418">
            <v>-328.447271299985</v>
          </cell>
          <cell r="AC418">
            <v>-576.47039299999597</v>
          </cell>
          <cell r="AD418">
            <v>-310.3961025000026</v>
          </cell>
          <cell r="AE418">
            <v>-2498.4636849998496</v>
          </cell>
          <cell r="AF418">
            <v>0</v>
          </cell>
          <cell r="AG418">
            <v>151.1257233999786</v>
          </cell>
          <cell r="AH418">
            <v>-472.75804700001027</v>
          </cell>
          <cell r="AI418">
            <v>-710.56929970000056</v>
          </cell>
          <cell r="AJ418">
            <v>-490.17652099998668</v>
          </cell>
          <cell r="AK418">
            <v>-183.42779200000223</v>
          </cell>
          <cell r="AL418">
            <v>-63.644585999994888</v>
          </cell>
          <cell r="AM418">
            <v>0</v>
          </cell>
          <cell r="AN418">
            <v>-420.45697970000037</v>
          </cell>
          <cell r="AO418">
            <v>-245.63919599998917</v>
          </cell>
          <cell r="AP418">
            <v>-62.916986999989604</v>
          </cell>
          <cell r="AQ418">
            <v>0</v>
          </cell>
          <cell r="AR418">
            <v>-2272.2612394797616</v>
          </cell>
          <cell r="AS418">
            <v>0</v>
          </cell>
          <cell r="AT418">
            <v>53.149932000000263</v>
          </cell>
          <cell r="AU418">
            <v>-416.00216640000872</v>
          </cell>
          <cell r="AV418">
            <v>-812.89473749999888</v>
          </cell>
          <cell r="AW418">
            <v>-313.31871608000074</v>
          </cell>
          <cell r="AX418">
            <v>-293.97324295999715</v>
          </cell>
          <cell r="AY418">
            <v>-99.411449999999604</v>
          </cell>
          <cell r="AZ418">
            <v>-58.301421999996819</v>
          </cell>
          <cell r="BA418">
            <v>-196.42549054000119</v>
          </cell>
          <cell r="BB418">
            <v>-135.08394599999883</v>
          </cell>
          <cell r="BC418">
            <v>0</v>
          </cell>
          <cell r="BD418">
            <v>0</v>
          </cell>
          <cell r="BE418">
            <v>-1193.7237482999917</v>
          </cell>
          <cell r="BF418">
            <v>0</v>
          </cell>
          <cell r="BG418">
            <v>0</v>
          </cell>
          <cell r="BH418">
            <v>-94.755165499984287</v>
          </cell>
          <cell r="BI418">
            <v>-494.69431970000733</v>
          </cell>
          <cell r="BJ418">
            <v>-358.5974767000007</v>
          </cell>
          <cell r="BK418">
            <v>-151.03599240000767</v>
          </cell>
          <cell r="BL418">
            <v>0</v>
          </cell>
          <cell r="BM418">
            <v>-37.361861999997927</v>
          </cell>
          <cell r="BN418">
            <v>0</v>
          </cell>
          <cell r="BO418">
            <v>-57.278932000001078</v>
          </cell>
          <cell r="BP418">
            <v>0</v>
          </cell>
          <cell r="BQ418">
            <v>0</v>
          </cell>
          <cell r="BR418">
            <v>-5964.6633597698528</v>
          </cell>
          <cell r="BS418">
            <v>-581.09612480000942</v>
          </cell>
          <cell r="BT418">
            <v>-111.75996999998461</v>
          </cell>
          <cell r="BU418">
            <v>-335.27651779999724</v>
          </cell>
          <cell r="BV418">
            <v>-1686.7819997399929</v>
          </cell>
          <cell r="BW418">
            <v>-655.801998549985</v>
          </cell>
          <cell r="BX418">
            <v>-928.45392398000695</v>
          </cell>
          <cell r="BY418">
            <v>-218.61240399998496</v>
          </cell>
          <cell r="BZ418">
            <v>-212.18646289999742</v>
          </cell>
          <cell r="CA418">
            <v>-449.5848479999986</v>
          </cell>
          <cell r="CB418">
            <v>-358.33492300000216</v>
          </cell>
          <cell r="CC418">
            <v>-426.77418699997361</v>
          </cell>
          <cell r="CD418">
            <v>0</v>
          </cell>
          <cell r="CE418">
            <v>-2961.5288307401352</v>
          </cell>
          <cell r="CF418">
            <v>37.560664000018733</v>
          </cell>
          <cell r="CG418">
            <v>356.56705469998997</v>
          </cell>
          <cell r="CH418">
            <v>-97.714426999998977</v>
          </cell>
          <cell r="CI418">
            <v>-468.80721843999345</v>
          </cell>
          <cell r="CJ418">
            <v>-915.12657809999655</v>
          </cell>
          <cell r="CK418">
            <v>-357.37458699999843</v>
          </cell>
          <cell r="CL418">
            <v>1.738795500001288</v>
          </cell>
          <cell r="CM418">
            <v>-89.640072499998496</v>
          </cell>
          <cell r="CN418">
            <v>-1142.8098829000082</v>
          </cell>
          <cell r="CO418">
            <v>-285.92257899999095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1">
          <cell r="F451">
            <v>-520.16141850000713</v>
          </cell>
          <cell r="G451">
            <v>-1405.114900399989</v>
          </cell>
          <cell r="H451">
            <v>-500.26948899996933</v>
          </cell>
          <cell r="I451">
            <v>-242.87702673999593</v>
          </cell>
          <cell r="J451">
            <v>-769.02146327996161</v>
          </cell>
          <cell r="K451">
            <v>-464.8243419000064</v>
          </cell>
          <cell r="L451">
            <v>-73.951870999997482</v>
          </cell>
          <cell r="M451">
            <v>-225.10032600001432</v>
          </cell>
          <cell r="N451">
            <v>-424.67879400000675</v>
          </cell>
          <cell r="O451">
            <v>-334.58005160000175</v>
          </cell>
          <cell r="P451">
            <v>-122.90961800003424</v>
          </cell>
          <cell r="Q451">
            <v>-302.81201499997405</v>
          </cell>
          <cell r="R451">
            <v>-5493.3411985845305</v>
          </cell>
          <cell r="S451">
            <v>-231.38525599997956</v>
          </cell>
          <cell r="T451">
            <v>-891.61297429999104</v>
          </cell>
          <cell r="U451">
            <v>-516.57478582003387</v>
          </cell>
          <cell r="V451">
            <v>-548.62907299998915</v>
          </cell>
          <cell r="W451">
            <v>-828.51535340002738</v>
          </cell>
          <cell r="X451">
            <v>-305.49083109997446</v>
          </cell>
          <cell r="Y451">
            <v>-82.793030000000726</v>
          </cell>
          <cell r="Z451">
            <v>-170.70841100002872</v>
          </cell>
          <cell r="AA451">
            <v>-702.31771716399817</v>
          </cell>
          <cell r="AB451">
            <v>-328.44727130001411</v>
          </cell>
          <cell r="AC451">
            <v>-576.47039299999597</v>
          </cell>
          <cell r="AD451">
            <v>-310.39610249997349</v>
          </cell>
          <cell r="AE451">
            <v>-2498.4636849998496</v>
          </cell>
          <cell r="AF451">
            <v>0</v>
          </cell>
          <cell r="AG451">
            <v>151.1257233999786</v>
          </cell>
          <cell r="AH451">
            <v>-472.75804700003937</v>
          </cell>
          <cell r="AI451">
            <v>-710.56929970002966</v>
          </cell>
          <cell r="AJ451">
            <v>-490.17652099998668</v>
          </cell>
          <cell r="AK451">
            <v>-183.42779200000223</v>
          </cell>
          <cell r="AL451">
            <v>-63.644585999951232</v>
          </cell>
          <cell r="AM451">
            <v>0</v>
          </cell>
          <cell r="AN451">
            <v>-420.45697970001493</v>
          </cell>
          <cell r="AO451">
            <v>-245.63919599994551</v>
          </cell>
          <cell r="AP451">
            <v>-62.916987000033259</v>
          </cell>
          <cell r="AQ451">
            <v>0</v>
          </cell>
          <cell r="AR451">
            <v>-2272.2612394797616</v>
          </cell>
          <cell r="AS451">
            <v>0</v>
          </cell>
          <cell r="AT451">
            <v>53.149931999971159</v>
          </cell>
          <cell r="AU451">
            <v>-416.00216640002327</v>
          </cell>
          <cell r="AV451">
            <v>-812.89473749999888</v>
          </cell>
          <cell r="AW451">
            <v>-313.31871607998619</v>
          </cell>
          <cell r="AX451">
            <v>-293.97324295999715</v>
          </cell>
          <cell r="AY451">
            <v>-99.411450000014156</v>
          </cell>
          <cell r="AZ451">
            <v>-58.301421999989543</v>
          </cell>
          <cell r="BA451">
            <v>-196.42549054004485</v>
          </cell>
          <cell r="BB451">
            <v>-135.08394599996973</v>
          </cell>
          <cell r="BC451">
            <v>0</v>
          </cell>
          <cell r="BD451">
            <v>0</v>
          </cell>
          <cell r="BE451">
            <v>-1193.7237482997589</v>
          </cell>
          <cell r="BF451">
            <v>0</v>
          </cell>
          <cell r="BG451">
            <v>0</v>
          </cell>
          <cell r="BH451">
            <v>-94.755165499984287</v>
          </cell>
          <cell r="BI451">
            <v>-494.69431970000733</v>
          </cell>
          <cell r="BJ451">
            <v>-358.59747669997159</v>
          </cell>
          <cell r="BK451">
            <v>-151.03599239996402</v>
          </cell>
          <cell r="BL451">
            <v>0</v>
          </cell>
          <cell r="BM451">
            <v>-37.361862000019755</v>
          </cell>
          <cell r="BN451">
            <v>0</v>
          </cell>
          <cell r="BO451">
            <v>-57.278932000044733</v>
          </cell>
          <cell r="BP451">
            <v>0</v>
          </cell>
          <cell r="BQ451">
            <v>0</v>
          </cell>
          <cell r="BR451">
            <v>-5964.66335976962</v>
          </cell>
          <cell r="BS451">
            <v>-581.09612480003852</v>
          </cell>
          <cell r="BT451">
            <v>-111.75997000001371</v>
          </cell>
          <cell r="BU451">
            <v>-335.27651779999724</v>
          </cell>
          <cell r="BV451">
            <v>-1686.7819997399929</v>
          </cell>
          <cell r="BW451">
            <v>-655.8019985499559</v>
          </cell>
          <cell r="BX451">
            <v>-928.45392398000695</v>
          </cell>
          <cell r="BY451">
            <v>-218.61240399995586</v>
          </cell>
          <cell r="BZ451">
            <v>-212.18646289996104</v>
          </cell>
          <cell r="CA451">
            <v>-449.5848479999695</v>
          </cell>
          <cell r="CB451">
            <v>-358.33492299995851</v>
          </cell>
          <cell r="CC451">
            <v>-426.7741869999445</v>
          </cell>
          <cell r="CD451">
            <v>0</v>
          </cell>
          <cell r="CE451">
            <v>-2961.5288307396695</v>
          </cell>
          <cell r="CF451">
            <v>37.560664000047836</v>
          </cell>
          <cell r="CG451">
            <v>356.56705469998997</v>
          </cell>
          <cell r="CH451">
            <v>-97.714426999969874</v>
          </cell>
          <cell r="CI451">
            <v>-468.80721843999345</v>
          </cell>
          <cell r="CJ451">
            <v>-915.12657810002565</v>
          </cell>
          <cell r="CK451">
            <v>-357.37458699999843</v>
          </cell>
          <cell r="CL451">
            <v>1.7387954999576323</v>
          </cell>
          <cell r="CM451">
            <v>-89.640072499983944</v>
          </cell>
          <cell r="CN451">
            <v>-1142.8098829000373</v>
          </cell>
          <cell r="CO451">
            <v>-285.9225790000055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4">
          <cell r="F454">
            <v>8471.9276818859998</v>
          </cell>
          <cell r="G454">
            <v>11287.258323133001</v>
          </cell>
          <cell r="H454">
            <v>16748.947499763999</v>
          </cell>
          <cell r="I454">
            <v>19043.705348039999</v>
          </cell>
          <cell r="J454">
            <v>22384.226091396002</v>
          </cell>
          <cell r="K454">
            <v>23885.101451099999</v>
          </cell>
          <cell r="L454">
            <v>24792.562621730001</v>
          </cell>
          <cell r="M454">
            <v>22717.969797655001</v>
          </cell>
          <cell r="N454">
            <v>19534.567014304001</v>
          </cell>
          <cell r="O454">
            <v>15865.462652984999</v>
          </cell>
          <cell r="P454">
            <v>9767.7391766380006</v>
          </cell>
          <cell r="Q454">
            <v>7003.5452758430001</v>
          </cell>
          <cell r="R454">
            <v>200689.714718962</v>
          </cell>
          <cell r="S454">
            <v>8450.7478476830001</v>
          </cell>
          <cell r="T454">
            <v>10949.496166749999</v>
          </cell>
          <cell r="U454">
            <v>16707.075305296999</v>
          </cell>
          <cell r="V454">
            <v>18996.097520308002</v>
          </cell>
          <cell r="W454">
            <v>22328.265805195999</v>
          </cell>
          <cell r="X454">
            <v>23825.388899900001</v>
          </cell>
          <cell r="Y454">
            <v>24730.581847379999</v>
          </cell>
          <cell r="Z454">
            <v>22661.175319762999</v>
          </cell>
          <cell r="AA454">
            <v>19485.730588199</v>
          </cell>
          <cell r="AB454">
            <v>15825.799192586001</v>
          </cell>
          <cell r="AC454">
            <v>9743.3198235639993</v>
          </cell>
          <cell r="AD454">
            <v>6986.0364023359998</v>
          </cell>
          <cell r="AE454">
            <v>200187.98477141096</v>
          </cell>
          <cell r="AF454">
            <v>8429.6210106159997</v>
          </cell>
          <cell r="AG454">
            <v>10922.122475747999</v>
          </cell>
          <cell r="AH454">
            <v>16665.307447540999</v>
          </cell>
          <cell r="AI454">
            <v>18948.606334048</v>
          </cell>
          <cell r="AJ454">
            <v>22272.444318270002</v>
          </cell>
          <cell r="AK454">
            <v>23765.825298100001</v>
          </cell>
          <cell r="AL454">
            <v>24668.753540459998</v>
          </cell>
          <cell r="AM454">
            <v>22604.521185578</v>
          </cell>
          <cell r="AN454">
            <v>19437.016209353998</v>
          </cell>
          <cell r="AO454">
            <v>15786.234108646</v>
          </cell>
          <cell r="AP454">
            <v>9718.9615405000004</v>
          </cell>
          <cell r="AQ454">
            <v>6968.5713025499999</v>
          </cell>
          <cell r="AR454">
            <v>199687.519156714</v>
          </cell>
          <cell r="AS454">
            <v>8408.5469286490006</v>
          </cell>
          <cell r="AT454">
            <v>10894.817198104</v>
          </cell>
          <cell r="AU454">
            <v>16623.643726961</v>
          </cell>
          <cell r="AV454">
            <v>18901.235058132999</v>
          </cell>
          <cell r="AW454">
            <v>22216.764001449999</v>
          </cell>
          <cell r="AX454">
            <v>23706.4108944</v>
          </cell>
          <cell r="AY454">
            <v>24607.08354258</v>
          </cell>
          <cell r="AZ454">
            <v>22548.011028479999</v>
          </cell>
          <cell r="BA454">
            <v>19388.423640711</v>
          </cell>
          <cell r="BB454">
            <v>15746.7691196</v>
          </cell>
          <cell r="BC454">
            <v>9694.6641449489998</v>
          </cell>
          <cell r="BD454">
            <v>6951.1498726970003</v>
          </cell>
          <cell r="BE454">
            <v>199495.52690084299</v>
          </cell>
          <cell r="BF454">
            <v>8387.5255876289993</v>
          </cell>
          <cell r="BG454">
            <v>11174.808312976</v>
          </cell>
          <cell r="BH454">
            <v>16582.084866841</v>
          </cell>
          <cell r="BI454">
            <v>18853.982321350999</v>
          </cell>
          <cell r="BJ454">
            <v>22161.22177004</v>
          </cell>
          <cell r="BK454">
            <v>23647.144724199999</v>
          </cell>
          <cell r="BL454">
            <v>24545.564863420001</v>
          </cell>
          <cell r="BM454">
            <v>22491.640434698998</v>
          </cell>
          <cell r="BN454">
            <v>19339.952709846999</v>
          </cell>
          <cell r="BO454">
            <v>15707.401839300001</v>
          </cell>
          <cell r="BP454">
            <v>9670.4274868720004</v>
          </cell>
          <cell r="BQ454">
            <v>6933.7719836679998</v>
          </cell>
          <cell r="BR454">
            <v>198690.328734793</v>
          </cell>
          <cell r="BS454">
            <v>8366.5567417740003</v>
          </cell>
          <cell r="BT454">
            <v>10840.411142282001</v>
          </cell>
          <cell r="BU454">
            <v>16540.629711494999</v>
          </cell>
          <cell r="BV454">
            <v>18806.846848074001</v>
          </cell>
          <cell r="BW454">
            <v>22105.818880793999</v>
          </cell>
          <cell r="BX454">
            <v>23588.026941600001</v>
          </cell>
          <cell r="BY454">
            <v>24484.20152368</v>
          </cell>
          <cell r="BZ454">
            <v>22435.411687373002</v>
          </cell>
          <cell r="CA454">
            <v>19291.602724411001</v>
          </cell>
          <cell r="CB454">
            <v>15668.133572581</v>
          </cell>
          <cell r="CC454">
            <v>9646.2513901429993</v>
          </cell>
          <cell r="CD454">
            <v>6916.4375705860002</v>
          </cell>
          <cell r="CE454">
            <v>198193.598767936</v>
          </cell>
          <cell r="CF454">
            <v>8345.6403723769999</v>
          </cell>
          <cell r="CG454">
            <v>10813.310134720999</v>
          </cell>
          <cell r="CH454">
            <v>16499.278316294</v>
          </cell>
          <cell r="CI454">
            <v>18759.829568722998</v>
          </cell>
          <cell r="CJ454">
            <v>22050.55367202</v>
          </cell>
          <cell r="CK454">
            <v>23529.0566745</v>
          </cell>
          <cell r="CL454">
            <v>24422.989396346002</v>
          </cell>
          <cell r="CM454">
            <v>22379.322048506001</v>
          </cell>
          <cell r="CN454">
            <v>19243.373697964998</v>
          </cell>
          <cell r="CO454">
            <v>15628.962646368</v>
          </cell>
          <cell r="CP454">
            <v>9622.1357658380002</v>
          </cell>
          <cell r="CQ454">
            <v>6899.1464742779999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F456">
            <v>8471.9276818859998</v>
          </cell>
          <cell r="G456">
            <v>11287.258323133001</v>
          </cell>
          <cell r="H456">
            <v>16748.947499763999</v>
          </cell>
          <cell r="I456">
            <v>19043.705348039999</v>
          </cell>
          <cell r="J456">
            <v>22384.226091396002</v>
          </cell>
          <cell r="K456">
            <v>23885.101451099999</v>
          </cell>
          <cell r="L456">
            <v>24792.562621730001</v>
          </cell>
          <cell r="M456">
            <v>22717.969797655001</v>
          </cell>
          <cell r="N456">
            <v>19534.567014304001</v>
          </cell>
          <cell r="O456">
            <v>15865.462652984999</v>
          </cell>
          <cell r="P456">
            <v>9767.7391766380006</v>
          </cell>
          <cell r="Q456">
            <v>7003.5452758430001</v>
          </cell>
          <cell r="R456">
            <v>200689.714718962</v>
          </cell>
          <cell r="S456">
            <v>8450.7478476830001</v>
          </cell>
          <cell r="T456">
            <v>10949.496166749999</v>
          </cell>
          <cell r="U456">
            <v>16707.075305296999</v>
          </cell>
          <cell r="V456">
            <v>18996.097520308002</v>
          </cell>
          <cell r="W456">
            <v>22328.265805195999</v>
          </cell>
          <cell r="X456">
            <v>23825.388899900001</v>
          </cell>
          <cell r="Y456">
            <v>24730.581847379999</v>
          </cell>
          <cell r="Z456">
            <v>22661.175319762999</v>
          </cell>
          <cell r="AA456">
            <v>19485.730588199</v>
          </cell>
          <cell r="AB456">
            <v>15825.799192586001</v>
          </cell>
          <cell r="AC456">
            <v>9743.3198235639993</v>
          </cell>
          <cell r="AD456">
            <v>6986.0364023359998</v>
          </cell>
          <cell r="AE456">
            <v>200187.98477141096</v>
          </cell>
          <cell r="AF456">
            <v>8429.6210106159997</v>
          </cell>
          <cell r="AG456">
            <v>10922.122475747999</v>
          </cell>
          <cell r="AH456">
            <v>16665.307447540999</v>
          </cell>
          <cell r="AI456">
            <v>18948.606334048</v>
          </cell>
          <cell r="AJ456">
            <v>22272.444318270002</v>
          </cell>
          <cell r="AK456">
            <v>23765.825298100001</v>
          </cell>
          <cell r="AL456">
            <v>24668.753540459998</v>
          </cell>
          <cell r="AM456">
            <v>22604.521185578</v>
          </cell>
          <cell r="AN456">
            <v>19437.016209353998</v>
          </cell>
          <cell r="AO456">
            <v>15786.234108646</v>
          </cell>
          <cell r="AP456">
            <v>9718.9615405000004</v>
          </cell>
          <cell r="AQ456">
            <v>6968.5713025499999</v>
          </cell>
          <cell r="AR456">
            <v>199687.519156714</v>
          </cell>
          <cell r="AS456">
            <v>8408.5469286490006</v>
          </cell>
          <cell r="AT456">
            <v>10894.817198104</v>
          </cell>
          <cell r="AU456">
            <v>16623.643726961</v>
          </cell>
          <cell r="AV456">
            <v>18901.235058132999</v>
          </cell>
          <cell r="AW456">
            <v>22216.764001449999</v>
          </cell>
          <cell r="AX456">
            <v>23706.4108944</v>
          </cell>
          <cell r="AY456">
            <v>24607.08354258</v>
          </cell>
          <cell r="AZ456">
            <v>22548.011028479999</v>
          </cell>
          <cell r="BA456">
            <v>19388.423640711</v>
          </cell>
          <cell r="BB456">
            <v>15746.7691196</v>
          </cell>
          <cell r="BC456">
            <v>9694.6641449489998</v>
          </cell>
          <cell r="BD456">
            <v>6951.1498726970003</v>
          </cell>
          <cell r="BE456">
            <v>199495.52690084299</v>
          </cell>
          <cell r="BF456">
            <v>8387.5255876289993</v>
          </cell>
          <cell r="BG456">
            <v>11174.808312976</v>
          </cell>
          <cell r="BH456">
            <v>16582.084866841</v>
          </cell>
          <cell r="BI456">
            <v>18853.982321350999</v>
          </cell>
          <cell r="BJ456">
            <v>22161.22177004</v>
          </cell>
          <cell r="BK456">
            <v>23647.144724199999</v>
          </cell>
          <cell r="BL456">
            <v>24545.564863420001</v>
          </cell>
          <cell r="BM456">
            <v>22491.640434698998</v>
          </cell>
          <cell r="BN456">
            <v>19339.952709846999</v>
          </cell>
          <cell r="BO456">
            <v>15707.401839300001</v>
          </cell>
          <cell r="BP456">
            <v>9670.4274868720004</v>
          </cell>
          <cell r="BQ456">
            <v>6933.7719836679998</v>
          </cell>
          <cell r="BR456">
            <v>198690.328734793</v>
          </cell>
          <cell r="BS456">
            <v>8366.5567417740003</v>
          </cell>
          <cell r="BT456">
            <v>10840.411142282001</v>
          </cell>
          <cell r="BU456">
            <v>16540.629711494999</v>
          </cell>
          <cell r="BV456">
            <v>18806.846848074001</v>
          </cell>
          <cell r="BW456">
            <v>22105.818880793999</v>
          </cell>
          <cell r="BX456">
            <v>23588.026941600001</v>
          </cell>
          <cell r="BY456">
            <v>24484.20152368</v>
          </cell>
          <cell r="BZ456">
            <v>22435.411687373002</v>
          </cell>
          <cell r="CA456">
            <v>19291.602724411001</v>
          </cell>
          <cell r="CB456">
            <v>15668.133572581</v>
          </cell>
          <cell r="CC456">
            <v>9646.2513901429993</v>
          </cell>
          <cell r="CD456">
            <v>6916.4375705860002</v>
          </cell>
          <cell r="CE456">
            <v>198193.598767936</v>
          </cell>
          <cell r="CF456">
            <v>8345.6403723769999</v>
          </cell>
          <cell r="CG456">
            <v>10813.310134720999</v>
          </cell>
          <cell r="CH456">
            <v>16499.278316294</v>
          </cell>
          <cell r="CI456">
            <v>18759.829568722998</v>
          </cell>
          <cell r="CJ456">
            <v>22050.55367202</v>
          </cell>
          <cell r="CK456">
            <v>23529.0566745</v>
          </cell>
          <cell r="CL456">
            <v>24422.989396346002</v>
          </cell>
          <cell r="CM456">
            <v>22379.322048506001</v>
          </cell>
          <cell r="CN456">
            <v>19243.373697964998</v>
          </cell>
          <cell r="CO456">
            <v>15628.962646368</v>
          </cell>
          <cell r="CP456">
            <v>9622.1357658380002</v>
          </cell>
          <cell r="CQ456">
            <v>6899.1464742779999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1">
          <cell r="F521">
            <v>8471.9276818859507</v>
          </cell>
          <cell r="G521">
            <v>11287.25832313305</v>
          </cell>
          <cell r="H521">
            <v>16748.947499763919</v>
          </cell>
          <cell r="I521">
            <v>19043.705348040094</v>
          </cell>
          <cell r="J521">
            <v>22384.226091395947</v>
          </cell>
          <cell r="K521">
            <v>23885.101451100083</v>
          </cell>
          <cell r="L521">
            <v>24792.562621730031</v>
          </cell>
          <cell r="M521">
            <v>22717.969797655067</v>
          </cell>
          <cell r="N521">
            <v>19534.56701430399</v>
          </cell>
          <cell r="O521">
            <v>15865.462652985007</v>
          </cell>
          <cell r="P521">
            <v>9767.7391766380169</v>
          </cell>
          <cell r="Q521">
            <v>7003.5452758429747</v>
          </cell>
          <cell r="R521">
            <v>200689.71471896209</v>
          </cell>
          <cell r="S521">
            <v>8450.7478476830001</v>
          </cell>
          <cell r="T521">
            <v>10949.496166750003</v>
          </cell>
          <cell r="U521">
            <v>16707.075305296981</v>
          </cell>
          <cell r="V521">
            <v>18996.097520307987</v>
          </cell>
          <cell r="W521">
            <v>22328.265805196017</v>
          </cell>
          <cell r="X521">
            <v>23825.388899899903</v>
          </cell>
          <cell r="Y521">
            <v>24730.581847380032</v>
          </cell>
          <cell r="Z521">
            <v>22661.175319762959</v>
          </cell>
          <cell r="AA521">
            <v>19485.730588199047</v>
          </cell>
          <cell r="AB521">
            <v>15825.799192586011</v>
          </cell>
          <cell r="AC521">
            <v>9743.319823563972</v>
          </cell>
          <cell r="AD521">
            <v>6986.0364023359725</v>
          </cell>
          <cell r="AE521">
            <v>200187.98477141093</v>
          </cell>
          <cell r="AF521">
            <v>8429.621010615956</v>
          </cell>
          <cell r="AG521">
            <v>10922.122475748009</v>
          </cell>
          <cell r="AH521">
            <v>16665.307447540981</v>
          </cell>
          <cell r="AI521">
            <v>18948.606334047974</v>
          </cell>
          <cell r="AJ521">
            <v>22272.44431827002</v>
          </cell>
          <cell r="AK521">
            <v>23765.825298100011</v>
          </cell>
          <cell r="AL521">
            <v>24668.753540460137</v>
          </cell>
          <cell r="AM521">
            <v>22604.521185577963</v>
          </cell>
          <cell r="AN521">
            <v>19437.016209354042</v>
          </cell>
          <cell r="AO521">
            <v>15786.234108646022</v>
          </cell>
          <cell r="AP521">
            <v>9718.9615405000222</v>
          </cell>
          <cell r="AQ521">
            <v>6968.5713025499717</v>
          </cell>
          <cell r="AR521">
            <v>199687.51915671397</v>
          </cell>
          <cell r="AS521">
            <v>8408.5469286489824</v>
          </cell>
          <cell r="AT521">
            <v>10894.817198104021</v>
          </cell>
          <cell r="AU521">
            <v>16623.643726960989</v>
          </cell>
          <cell r="AV521">
            <v>18901.235058133025</v>
          </cell>
          <cell r="AW521">
            <v>22216.764001450036</v>
          </cell>
          <cell r="AX521">
            <v>23706.410894399974</v>
          </cell>
          <cell r="AY521">
            <v>24607.08354257996</v>
          </cell>
          <cell r="AZ521">
            <v>22548.011028480018</v>
          </cell>
          <cell r="BA521">
            <v>19388.423640711</v>
          </cell>
          <cell r="BB521">
            <v>15746.769119600009</v>
          </cell>
          <cell r="BC521">
            <v>9694.664144948998</v>
          </cell>
          <cell r="BD521">
            <v>6951.1498726969585</v>
          </cell>
          <cell r="BE521">
            <v>199495.52690084325</v>
          </cell>
          <cell r="BF521">
            <v>8387.525587629003</v>
          </cell>
          <cell r="BG521">
            <v>11174.808312975976</v>
          </cell>
          <cell r="BH521">
            <v>16582.084866841004</v>
          </cell>
          <cell r="BI521">
            <v>18853.982321351068</v>
          </cell>
          <cell r="BJ521">
            <v>22161.221770039934</v>
          </cell>
          <cell r="BK521">
            <v>23647.144724200014</v>
          </cell>
          <cell r="BL521">
            <v>24545.564863420033</v>
          </cell>
          <cell r="BM521">
            <v>22491.640434698988</v>
          </cell>
          <cell r="BN521">
            <v>19339.952709846984</v>
          </cell>
          <cell r="BO521">
            <v>15707.401839299986</v>
          </cell>
          <cell r="BP521">
            <v>9670.4274868720022</v>
          </cell>
          <cell r="BQ521">
            <v>6933.7719836679971</v>
          </cell>
          <cell r="BR521">
            <v>198690.328734793</v>
          </cell>
          <cell r="BS521">
            <v>8366.5567417740058</v>
          </cell>
          <cell r="BT521">
            <v>10840.411142281995</v>
          </cell>
          <cell r="BU521">
            <v>16540.629711494992</v>
          </cell>
          <cell r="BV521">
            <v>18806.846848073998</v>
          </cell>
          <cell r="BW521">
            <v>22105.818880793988</v>
          </cell>
          <cell r="BX521">
            <v>23588.026941599994</v>
          </cell>
          <cell r="BY521">
            <v>24484.201523679978</v>
          </cell>
          <cell r="BZ521">
            <v>22435.411687372994</v>
          </cell>
          <cell r="CA521">
            <v>19291.602724411016</v>
          </cell>
          <cell r="CB521">
            <v>15668.133572581006</v>
          </cell>
          <cell r="CC521">
            <v>9646.2513901430029</v>
          </cell>
          <cell r="CD521">
            <v>6916.4375705859966</v>
          </cell>
          <cell r="CE521">
            <v>198193.598767936</v>
          </cell>
          <cell r="CF521">
            <v>8345.6403723769981</v>
          </cell>
          <cell r="CG521">
            <v>10813.310134720999</v>
          </cell>
          <cell r="CH521">
            <v>16499.278316294003</v>
          </cell>
          <cell r="CI521">
            <v>18759.829568722984</v>
          </cell>
          <cell r="CJ521">
            <v>22050.553672020011</v>
          </cell>
          <cell r="CK521">
            <v>23529.056674499996</v>
          </cell>
          <cell r="CL521">
            <v>24422.989396346005</v>
          </cell>
          <cell r="CM521">
            <v>22379.322048506001</v>
          </cell>
          <cell r="CN521">
            <v>19243.373697964998</v>
          </cell>
          <cell r="CO521">
            <v>15628.962646367989</v>
          </cell>
          <cell r="CP521">
            <v>9622.1357658380002</v>
          </cell>
          <cell r="CQ521">
            <v>6899.1464742780008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1">
          <cell r="F531">
            <v>7951.7662633859436</v>
          </cell>
          <cell r="G531">
            <v>9882.143422733061</v>
          </cell>
          <cell r="H531">
            <v>16248.67801076395</v>
          </cell>
          <cell r="I531">
            <v>18800.828321300098</v>
          </cell>
          <cell r="J531">
            <v>21615.204628115986</v>
          </cell>
          <cell r="K531">
            <v>23420.277109200077</v>
          </cell>
          <cell r="L531">
            <v>24718.610750730033</v>
          </cell>
          <cell r="M531">
            <v>22492.869471655053</v>
          </cell>
          <cell r="N531">
            <v>19109.888220303983</v>
          </cell>
          <cell r="O531">
            <v>15530.882601385005</v>
          </cell>
          <cell r="P531">
            <v>9644.8295586379827</v>
          </cell>
          <cell r="Q531">
            <v>6700.7332608430006</v>
          </cell>
          <cell r="R531">
            <v>195196.37352037756</v>
          </cell>
          <cell r="S531">
            <v>8219.3625916830206</v>
          </cell>
          <cell r="T531">
            <v>10057.883192450012</v>
          </cell>
          <cell r="U531">
            <v>16190.500519476947</v>
          </cell>
          <cell r="V531">
            <v>18447.468447307998</v>
          </cell>
          <cell r="W531">
            <v>21499.75045179599</v>
          </cell>
          <cell r="X531">
            <v>23519.898068799928</v>
          </cell>
          <cell r="Y531">
            <v>24647.788817380031</v>
          </cell>
          <cell r="Z531">
            <v>22490.46690876293</v>
          </cell>
          <cell r="AA531">
            <v>18783.412871035049</v>
          </cell>
          <cell r="AB531">
            <v>15497.351921285997</v>
          </cell>
          <cell r="AC531">
            <v>9166.8494305639761</v>
          </cell>
          <cell r="AD531">
            <v>6675.640299835999</v>
          </cell>
          <cell r="AE531">
            <v>197689.52108641108</v>
          </cell>
          <cell r="AF531">
            <v>8429.621010615956</v>
          </cell>
          <cell r="AG531">
            <v>11073.248199147987</v>
          </cell>
          <cell r="AH531">
            <v>16192.549400540942</v>
          </cell>
          <cell r="AI531">
            <v>18238.037034347944</v>
          </cell>
          <cell r="AJ531">
            <v>21782.267797270033</v>
          </cell>
          <cell r="AK531">
            <v>23582.397506100009</v>
          </cell>
          <cell r="AL531">
            <v>24605.108954460185</v>
          </cell>
          <cell r="AM531">
            <v>22604.521185577963</v>
          </cell>
          <cell r="AN531">
            <v>19016.559229654027</v>
          </cell>
          <cell r="AO531">
            <v>15540.594912646076</v>
          </cell>
          <cell r="AP531">
            <v>9656.044553499989</v>
          </cell>
          <cell r="AQ531">
            <v>6968.5713025499717</v>
          </cell>
          <cell r="AR531">
            <v>197415.25791723421</v>
          </cell>
          <cell r="AS531">
            <v>8408.5469286489824</v>
          </cell>
          <cell r="AT531">
            <v>10947.967130103993</v>
          </cell>
          <cell r="AU531">
            <v>16207.641560560965</v>
          </cell>
          <cell r="AV531">
            <v>18088.340320633026</v>
          </cell>
          <cell r="AW531">
            <v>21903.44528537005</v>
          </cell>
          <cell r="AX531">
            <v>23412.437651439977</v>
          </cell>
          <cell r="AY531">
            <v>24507.672092579945</v>
          </cell>
          <cell r="AZ531">
            <v>22489.709606480028</v>
          </cell>
          <cell r="BA531">
            <v>19191.998150170955</v>
          </cell>
          <cell r="BB531">
            <v>15611.685173600039</v>
          </cell>
          <cell r="BC531">
            <v>9694.664144948998</v>
          </cell>
          <cell r="BD531">
            <v>6951.1498726969585</v>
          </cell>
          <cell r="BE531">
            <v>198301.80315254349</v>
          </cell>
          <cell r="BF531">
            <v>8387.525587629003</v>
          </cell>
          <cell r="BG531">
            <v>11174.808312975976</v>
          </cell>
          <cell r="BH531">
            <v>16487.329701341019</v>
          </cell>
          <cell r="BI531">
            <v>18359.288001651061</v>
          </cell>
          <cell r="BJ531">
            <v>21802.624293339963</v>
          </cell>
          <cell r="BK531">
            <v>23496.10873180005</v>
          </cell>
          <cell r="BL531">
            <v>24545.564863420033</v>
          </cell>
          <cell r="BM531">
            <v>22454.278572698968</v>
          </cell>
          <cell r="BN531">
            <v>19339.952709846984</v>
          </cell>
          <cell r="BO531">
            <v>15650.122907299941</v>
          </cell>
          <cell r="BP531">
            <v>9670.4274868720022</v>
          </cell>
          <cell r="BQ531">
            <v>6933.7719836679971</v>
          </cell>
          <cell r="BR531">
            <v>192725.66537502338</v>
          </cell>
          <cell r="BS531">
            <v>7785.4606169739673</v>
          </cell>
          <cell r="BT531">
            <v>10728.651172281981</v>
          </cell>
          <cell r="BU531">
            <v>16205.353193694995</v>
          </cell>
          <cell r="BV531">
            <v>17120.064848334005</v>
          </cell>
          <cell r="BW531">
            <v>21450.016882244032</v>
          </cell>
          <cell r="BX531">
            <v>22659.573017619987</v>
          </cell>
          <cell r="BY531">
            <v>24265.589119680022</v>
          </cell>
          <cell r="BZ531">
            <v>22223.225224473033</v>
          </cell>
          <cell r="CA531">
            <v>18842.017876411046</v>
          </cell>
          <cell r="CB531">
            <v>15309.798649581047</v>
          </cell>
          <cell r="CC531">
            <v>9219.4772031430584</v>
          </cell>
          <cell r="CD531">
            <v>6916.4375705859966</v>
          </cell>
          <cell r="CE531">
            <v>195232.06993719633</v>
          </cell>
          <cell r="CF531">
            <v>8383.201036377046</v>
          </cell>
          <cell r="CG531">
            <v>11169.877189420989</v>
          </cell>
          <cell r="CH531">
            <v>16401.563889294033</v>
          </cell>
          <cell r="CI531">
            <v>18291.02235028299</v>
          </cell>
          <cell r="CJ531">
            <v>21135.427093919985</v>
          </cell>
          <cell r="CK531">
            <v>23171.682087499998</v>
          </cell>
          <cell r="CL531">
            <v>24424.728191845963</v>
          </cell>
          <cell r="CM531">
            <v>22289.681976006017</v>
          </cell>
          <cell r="CN531">
            <v>18100.563815064961</v>
          </cell>
          <cell r="CO531">
            <v>15343.040067367983</v>
          </cell>
          <cell r="CP531">
            <v>9622.1357658380002</v>
          </cell>
          <cell r="CQ531">
            <v>6899.1464742780008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60">
          <cell r="F560">
            <v>-15.192499999999882</v>
          </cell>
          <cell r="G560">
            <v>-25.212040000002162</v>
          </cell>
          <cell r="H560">
            <v>-73.172300000000178</v>
          </cell>
          <cell r="I560">
            <v>-344.46099999999933</v>
          </cell>
          <cell r="J560">
            <v>-510.27094000000216</v>
          </cell>
          <cell r="K560">
            <v>-91.239999999999782</v>
          </cell>
          <cell r="L560">
            <v>273.69971000000078</v>
          </cell>
          <cell r="M560">
            <v>-112.8179199999995</v>
          </cell>
          <cell r="N560">
            <v>-80.748499999999694</v>
          </cell>
          <cell r="O560">
            <v>-6.4409999999998035</v>
          </cell>
          <cell r="P560">
            <v>-14.132700000000114</v>
          </cell>
          <cell r="Q560">
            <v>21.691200000000208</v>
          </cell>
          <cell r="R560">
            <v>-1126.0038300000306</v>
          </cell>
          <cell r="S560">
            <v>-28.47440000000006</v>
          </cell>
          <cell r="T560">
            <v>-28.563599999999951</v>
          </cell>
          <cell r="U560">
            <v>-131.34809000000314</v>
          </cell>
          <cell r="V560">
            <v>-163.33900000000358</v>
          </cell>
          <cell r="W560">
            <v>-632.9320000000007</v>
          </cell>
          <cell r="X560">
            <v>-154.9690000000046</v>
          </cell>
          <cell r="Y560">
            <v>-10.583860000006098</v>
          </cell>
          <cell r="Z560">
            <v>-26.775579999999877</v>
          </cell>
          <cell r="AA560">
            <v>27.23450000000048</v>
          </cell>
          <cell r="AB560">
            <v>21.10530000000017</v>
          </cell>
          <cell r="AC560">
            <v>2.8770000000004075</v>
          </cell>
          <cell r="AD560">
            <v>-0.23509999999987485</v>
          </cell>
          <cell r="AE560">
            <v>-564.96484999993118</v>
          </cell>
          <cell r="AF560">
            <v>-19.316899999999805</v>
          </cell>
          <cell r="AG560">
            <v>-28.911999999999352</v>
          </cell>
          <cell r="AH560">
            <v>-237.9294000000009</v>
          </cell>
          <cell r="AI560">
            <v>-296.33399999999892</v>
          </cell>
          <cell r="AJ560">
            <v>39.725599999997939</v>
          </cell>
          <cell r="AK560">
            <v>-122.36200000000099</v>
          </cell>
          <cell r="AL560">
            <v>-157.08229999999458</v>
          </cell>
          <cell r="AM560">
            <v>19.96714999999972</v>
          </cell>
          <cell r="AN560">
            <v>-84.196999999998297</v>
          </cell>
          <cell r="AO560">
            <v>254.35699999999997</v>
          </cell>
          <cell r="AP560">
            <v>67.118999999999687</v>
          </cell>
          <cell r="AQ560">
            <v>0</v>
          </cell>
          <cell r="AR560">
            <v>-1342.264673000027</v>
          </cell>
          <cell r="AS560">
            <v>1.324500000000171</v>
          </cell>
          <cell r="AT560">
            <v>0</v>
          </cell>
          <cell r="AU560">
            <v>-265.29520000000048</v>
          </cell>
          <cell r="AV560">
            <v>-392.91952300000048</v>
          </cell>
          <cell r="AW560">
            <v>-437.15999999999985</v>
          </cell>
          <cell r="AX560">
            <v>-310.31999999999971</v>
          </cell>
          <cell r="AY560">
            <v>10.906800000004296</v>
          </cell>
          <cell r="AZ560">
            <v>31.574449999999615</v>
          </cell>
          <cell r="BA560">
            <v>-130.94900000000052</v>
          </cell>
          <cell r="BB560">
            <v>158.29800000000068</v>
          </cell>
          <cell r="BC560">
            <v>-2.555000000000291</v>
          </cell>
          <cell r="BD560">
            <v>-5.1697000000003754</v>
          </cell>
          <cell r="BE560">
            <v>191.22614299994893</v>
          </cell>
          <cell r="BF560">
            <v>8.6945999999998094</v>
          </cell>
          <cell r="BG560">
            <v>12.28650000000016</v>
          </cell>
          <cell r="BH560">
            <v>-15.069700000000012</v>
          </cell>
          <cell r="BI560">
            <v>-90.309720000004745</v>
          </cell>
          <cell r="BJ560">
            <v>-690.34047999999893</v>
          </cell>
          <cell r="BK560">
            <v>258.92699999999604</v>
          </cell>
          <cell r="BL560">
            <v>-77.151400000002468</v>
          </cell>
          <cell r="BM560">
            <v>235.994200000001</v>
          </cell>
          <cell r="BN560">
            <v>534.45200000000114</v>
          </cell>
          <cell r="BO560">
            <v>57.49614300000394</v>
          </cell>
          <cell r="BP560">
            <v>-63.677999999999884</v>
          </cell>
          <cell r="BQ560">
            <v>19.924999999999272</v>
          </cell>
          <cell r="BR560">
            <v>-479.07491999998456</v>
          </cell>
          <cell r="BS560">
            <v>23.048699999999371</v>
          </cell>
          <cell r="BT560">
            <v>35.037000000000262</v>
          </cell>
          <cell r="BU560">
            <v>-104.08300000000054</v>
          </cell>
          <cell r="BV560">
            <v>-219.35900000000038</v>
          </cell>
          <cell r="BW560">
            <v>-372.69399999999951</v>
          </cell>
          <cell r="BX560">
            <v>-64.882000000001426</v>
          </cell>
          <cell r="BY560">
            <v>-43.534300000000258</v>
          </cell>
          <cell r="BZ560">
            <v>0.9476799999999912</v>
          </cell>
          <cell r="CA560">
            <v>30.403000000000247</v>
          </cell>
          <cell r="CB560">
            <v>22.622999999999593</v>
          </cell>
          <cell r="CC560">
            <v>22.826999999999316</v>
          </cell>
          <cell r="CD560">
            <v>190.59100000000035</v>
          </cell>
          <cell r="CE560">
            <v>-902.76955000005546</v>
          </cell>
          <cell r="CF560">
            <v>-0.29600000000027649</v>
          </cell>
          <cell r="CG560">
            <v>-26.009300000000621</v>
          </cell>
          <cell r="CH560">
            <v>-224.89716000000226</v>
          </cell>
          <cell r="CI560">
            <v>-20.773999999997613</v>
          </cell>
          <cell r="CJ560">
            <v>-328.58300000000236</v>
          </cell>
          <cell r="CK560">
            <v>-471.93299999999908</v>
          </cell>
          <cell r="CL560">
            <v>-68.88068000000203</v>
          </cell>
          <cell r="CM560">
            <v>34.391099999999994</v>
          </cell>
          <cell r="CN560">
            <v>44.395000000000437</v>
          </cell>
          <cell r="CO560">
            <v>102.93899999999849</v>
          </cell>
          <cell r="CP560">
            <v>11.024999999997817</v>
          </cell>
          <cell r="CQ560">
            <v>45.853489999997691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-334.75500000000102</v>
          </cell>
          <cell r="G561">
            <v>-564.06999999999971</v>
          </cell>
          <cell r="H561">
            <v>-579.97599999999875</v>
          </cell>
          <cell r="I561">
            <v>-495.51600000000144</v>
          </cell>
          <cell r="J561">
            <v>0</v>
          </cell>
          <cell r="K561">
            <v>-0.28055999999992309</v>
          </cell>
          <cell r="L561">
            <v>-179.58300000000054</v>
          </cell>
          <cell r="M561">
            <v>-227.34280000000035</v>
          </cell>
          <cell r="N561">
            <v>-20.186273499999999</v>
          </cell>
          <cell r="O561">
            <v>-832.04700000000048</v>
          </cell>
          <cell r="P561">
            <v>-221.40699999999924</v>
          </cell>
          <cell r="Q561">
            <v>295.09800000000178</v>
          </cell>
          <cell r="R561">
            <v>-4595.2335060000187</v>
          </cell>
          <cell r="S561">
            <v>-294.03700000000026</v>
          </cell>
          <cell r="T561">
            <v>-680.18999999999869</v>
          </cell>
          <cell r="U561">
            <v>-923.25699999999779</v>
          </cell>
          <cell r="V561">
            <v>-759.65700000000288</v>
          </cell>
          <cell r="W561">
            <v>-9.1628299999999854</v>
          </cell>
          <cell r="X561">
            <v>-16.032876000000002</v>
          </cell>
          <cell r="Y561">
            <v>-218.96700000000055</v>
          </cell>
          <cell r="Z561">
            <v>-388.16599999999926</v>
          </cell>
          <cell r="AA561">
            <v>-90.348799999999983</v>
          </cell>
          <cell r="AB561">
            <v>-614.30999999999949</v>
          </cell>
          <cell r="AC561">
            <v>-497.76800000000003</v>
          </cell>
          <cell r="AD561">
            <v>-103.33699999999953</v>
          </cell>
          <cell r="AE561">
            <v>-4190.2350500000175</v>
          </cell>
          <cell r="AF561">
            <v>-86.473999999998341</v>
          </cell>
          <cell r="AG561">
            <v>-593.84200000000055</v>
          </cell>
          <cell r="AH561">
            <v>-917.39900000000125</v>
          </cell>
          <cell r="AI561">
            <v>-720.90100000000166</v>
          </cell>
          <cell r="AJ561">
            <v>8.1566799999999944</v>
          </cell>
          <cell r="AK561">
            <v>-12.960329999999999</v>
          </cell>
          <cell r="AL561">
            <v>-466.17900000000009</v>
          </cell>
          <cell r="AM561">
            <v>-391.34500000000116</v>
          </cell>
          <cell r="AN561">
            <v>-94.91840000000002</v>
          </cell>
          <cell r="AO561">
            <v>-442.98600000000079</v>
          </cell>
          <cell r="AP561">
            <v>-283.78900000000067</v>
          </cell>
          <cell r="AQ561">
            <v>-187.59799999999814</v>
          </cell>
          <cell r="AR561">
            <v>-4559.1801399999531</v>
          </cell>
          <cell r="AS561">
            <v>-675.91600000000108</v>
          </cell>
          <cell r="AT561">
            <v>-549.80099999999948</v>
          </cell>
          <cell r="AU561">
            <v>-627.12999999999738</v>
          </cell>
          <cell r="AV561">
            <v>-600.21399999999994</v>
          </cell>
          <cell r="AW561">
            <v>8.060859999999991</v>
          </cell>
          <cell r="AX561">
            <v>-33.468900000000076</v>
          </cell>
          <cell r="AY561">
            <v>-421.99599999999919</v>
          </cell>
          <cell r="AZ561">
            <v>-536.80999999999949</v>
          </cell>
          <cell r="BA561">
            <v>-216.70209999999997</v>
          </cell>
          <cell r="BB561">
            <v>-413.06100000000151</v>
          </cell>
          <cell r="BC561">
            <v>-400.58200000000033</v>
          </cell>
          <cell r="BD561">
            <v>-91.56000000000131</v>
          </cell>
          <cell r="BE561">
            <v>-7017.1497299999464</v>
          </cell>
          <cell r="BF561">
            <v>-654.36299999999756</v>
          </cell>
          <cell r="BG561">
            <v>-1132.2979999999952</v>
          </cell>
          <cell r="BH561">
            <v>-1013.2819999999992</v>
          </cell>
          <cell r="BI561">
            <v>-1453.5720000000001</v>
          </cell>
          <cell r="BJ561">
            <v>3.4344699999999762</v>
          </cell>
          <cell r="BK561">
            <v>-231.22950000000037</v>
          </cell>
          <cell r="BL561">
            <v>-472.91199999999662</v>
          </cell>
          <cell r="BM561">
            <v>-573.01800000000003</v>
          </cell>
          <cell r="BN561">
            <v>-171.64869999999974</v>
          </cell>
          <cell r="BO561">
            <v>-421.85599999999977</v>
          </cell>
          <cell r="BP561">
            <v>-637.44200000000274</v>
          </cell>
          <cell r="BQ561">
            <v>-258.96300000000338</v>
          </cell>
          <cell r="BR561">
            <v>-5190.5257400000119</v>
          </cell>
          <cell r="BS561">
            <v>-515.69499999999971</v>
          </cell>
          <cell r="BT561">
            <v>-610.7960000000021</v>
          </cell>
          <cell r="BU561">
            <v>-871.90400000000227</v>
          </cell>
          <cell r="BV561">
            <v>-1188.3659999999982</v>
          </cell>
          <cell r="BW561">
            <v>-1.3777400000000171</v>
          </cell>
          <cell r="BX561">
            <v>-97.848399999999856</v>
          </cell>
          <cell r="BY561">
            <v>-544.62900000000081</v>
          </cell>
          <cell r="BZ561">
            <v>-377.72899999999936</v>
          </cell>
          <cell r="CA561">
            <v>-40.086599999999862</v>
          </cell>
          <cell r="CB561">
            <v>-227.95100000000002</v>
          </cell>
          <cell r="CC561">
            <v>-432.6349999999984</v>
          </cell>
          <cell r="CD561">
            <v>-281.50800000000163</v>
          </cell>
          <cell r="CE561">
            <v>-6206.5278500001295</v>
          </cell>
          <cell r="CF561">
            <v>-331.14700000000448</v>
          </cell>
          <cell r="CG561">
            <v>-851.45699999999488</v>
          </cell>
          <cell r="CH561">
            <v>-1327.0429999999978</v>
          </cell>
          <cell r="CI561">
            <v>-860.39500000000044</v>
          </cell>
          <cell r="CJ561">
            <v>-6.4424999999999955</v>
          </cell>
          <cell r="CK561">
            <v>-141.60989999999947</v>
          </cell>
          <cell r="CL561">
            <v>-606.23400000000402</v>
          </cell>
          <cell r="CM561">
            <v>-515.41400000000067</v>
          </cell>
          <cell r="CN561">
            <v>-13.512449999999944</v>
          </cell>
          <cell r="CO561">
            <v>-394.79600000000028</v>
          </cell>
          <cell r="CP561">
            <v>-996.40200000000186</v>
          </cell>
          <cell r="CQ561">
            <v>-162.07499999999709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174.94600000000355</v>
          </cell>
          <cell r="G562">
            <v>-87.779999999998836</v>
          </cell>
          <cell r="H562">
            <v>-400.79000000000815</v>
          </cell>
          <cell r="I562">
            <v>-1103.2069999999949</v>
          </cell>
          <cell r="J562">
            <v>-830.14999999999418</v>
          </cell>
          <cell r="K562">
            <v>-540.61000000000058</v>
          </cell>
          <cell r="L562">
            <v>-758.875</v>
          </cell>
          <cell r="M562">
            <v>-1125.5</v>
          </cell>
          <cell r="N562">
            <v>-1.1230000000032305</v>
          </cell>
          <cell r="O562">
            <v>195.45900000000256</v>
          </cell>
          <cell r="P562">
            <v>33.575999999999112</v>
          </cell>
          <cell r="Q562">
            <v>235.29499999999825</v>
          </cell>
          <cell r="R562">
            <v>-2725.2419999998529</v>
          </cell>
          <cell r="S562">
            <v>152.57499999999709</v>
          </cell>
          <cell r="T562">
            <v>255.20999999999913</v>
          </cell>
          <cell r="U562">
            <v>-592.19000000000233</v>
          </cell>
          <cell r="V562">
            <v>-777.72000000000116</v>
          </cell>
          <cell r="W562">
            <v>-669.77999999999884</v>
          </cell>
          <cell r="X562">
            <v>21.032999999995809</v>
          </cell>
          <cell r="Y562">
            <v>-482.36000000000058</v>
          </cell>
          <cell r="Z562">
            <v>-535.48000000001048</v>
          </cell>
          <cell r="AA562">
            <v>-126.62099999999919</v>
          </cell>
          <cell r="AB562">
            <v>-263.75</v>
          </cell>
          <cell r="AC562">
            <v>241.50800000000163</v>
          </cell>
          <cell r="AD562">
            <v>52.332999999998719</v>
          </cell>
          <cell r="AE562">
            <v>-3541.6239999997197</v>
          </cell>
          <cell r="AF562">
            <v>-27.371000000006461</v>
          </cell>
          <cell r="AG562">
            <v>-71.400000000001455</v>
          </cell>
          <cell r="AH562">
            <v>-353.07000000000698</v>
          </cell>
          <cell r="AI562">
            <v>-925.13399999999092</v>
          </cell>
          <cell r="AJ562">
            <v>-242.20000000001164</v>
          </cell>
          <cell r="AK562">
            <v>-59.733000000000175</v>
          </cell>
          <cell r="AL562">
            <v>-147.09999999999127</v>
          </cell>
          <cell r="AM562">
            <v>-804.31999999997788</v>
          </cell>
          <cell r="AN562">
            <v>284.19700000000012</v>
          </cell>
          <cell r="AO562">
            <v>-1333.1449999999968</v>
          </cell>
          <cell r="AP562">
            <v>116.08600000000297</v>
          </cell>
          <cell r="AQ562">
            <v>21.56600000000617</v>
          </cell>
          <cell r="AR562">
            <v>-1181.3070000000298</v>
          </cell>
          <cell r="AS562">
            <v>220.67199999999866</v>
          </cell>
          <cell r="AT562">
            <v>-213.27400000000489</v>
          </cell>
          <cell r="AU562">
            <v>-575.07000000000698</v>
          </cell>
          <cell r="AV562">
            <v>-1005.7949999999983</v>
          </cell>
          <cell r="AW562">
            <v>-89.519999999989523</v>
          </cell>
          <cell r="AX562">
            <v>282</v>
          </cell>
          <cell r="AY562">
            <v>-193.7450000000099</v>
          </cell>
          <cell r="AZ562">
            <v>-192.67000000001281</v>
          </cell>
          <cell r="BA562">
            <v>307.89500000000407</v>
          </cell>
          <cell r="BB562">
            <v>5.9539999999979045</v>
          </cell>
          <cell r="BC562">
            <v>142.19599999999627</v>
          </cell>
          <cell r="BD562">
            <v>130.05000000000291</v>
          </cell>
          <cell r="BE562">
            <v>-1838.0519999996759</v>
          </cell>
          <cell r="BF562">
            <v>737.26599999999598</v>
          </cell>
          <cell r="BG562">
            <v>-146.90000000000873</v>
          </cell>
          <cell r="BH562">
            <v>-664.67000000001281</v>
          </cell>
          <cell r="BI562">
            <v>-336.73500000000058</v>
          </cell>
          <cell r="BJ562">
            <v>-357.69999999998254</v>
          </cell>
          <cell r="BK562">
            <v>59.904000000009546</v>
          </cell>
          <cell r="BL562">
            <v>-459.98000000001048</v>
          </cell>
          <cell r="BM562">
            <v>-193</v>
          </cell>
          <cell r="BN562">
            <v>-623.17599999999948</v>
          </cell>
          <cell r="BO562">
            <v>193.09700000000157</v>
          </cell>
          <cell r="BP562">
            <v>-220.09500000000116</v>
          </cell>
          <cell r="BQ562">
            <v>173.93699999999808</v>
          </cell>
          <cell r="BR562">
            <v>-1622.6025999999838</v>
          </cell>
          <cell r="BS562">
            <v>47.925999999999476</v>
          </cell>
          <cell r="BT562">
            <v>-224.07000000000698</v>
          </cell>
          <cell r="BU562">
            <v>-554.98000000001048</v>
          </cell>
          <cell r="BV562">
            <v>-400.55800000000454</v>
          </cell>
          <cell r="BW562">
            <v>28.040000000008149</v>
          </cell>
          <cell r="BX562">
            <v>355.67199999999866</v>
          </cell>
          <cell r="BY562">
            <v>-987.99499999999534</v>
          </cell>
          <cell r="BZ562">
            <v>415.86999999999534</v>
          </cell>
          <cell r="CA562">
            <v>-105.10359999999946</v>
          </cell>
          <cell r="CB562">
            <v>-116.21299999999974</v>
          </cell>
          <cell r="CC562">
            <v>5.3240000000005239</v>
          </cell>
          <cell r="CD562">
            <v>-86.514999999999418</v>
          </cell>
          <cell r="CE562">
            <v>-1630.5430000000633</v>
          </cell>
          <cell r="CF562">
            <v>-352.68000000000029</v>
          </cell>
          <cell r="CG562">
            <v>-344.79000000000815</v>
          </cell>
          <cell r="CH562">
            <v>-225.30000000001746</v>
          </cell>
          <cell r="CI562">
            <v>-884.6649999999936</v>
          </cell>
          <cell r="CJ562">
            <v>99.655000000013388</v>
          </cell>
          <cell r="CK562">
            <v>-26.179999999993015</v>
          </cell>
          <cell r="CL562">
            <v>-252.27999999999884</v>
          </cell>
          <cell r="CM562">
            <v>688.48000000001048</v>
          </cell>
          <cell r="CN562">
            <v>-189.74200000000019</v>
          </cell>
          <cell r="CO562">
            <v>-112.68500000000131</v>
          </cell>
          <cell r="CP562">
            <v>131.84399999999732</v>
          </cell>
          <cell r="CQ562">
            <v>-162.19999999999709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-14.772199999999998</v>
          </cell>
          <cell r="G563">
            <v>-3</v>
          </cell>
          <cell r="H563">
            <v>-65.111400000000003</v>
          </cell>
          <cell r="I563">
            <v>-121.59819999999991</v>
          </cell>
          <cell r="J563">
            <v>0</v>
          </cell>
          <cell r="K563">
            <v>0</v>
          </cell>
          <cell r="L563">
            <v>-0.69100000000003092</v>
          </cell>
          <cell r="M563">
            <v>0</v>
          </cell>
          <cell r="N563">
            <v>-0.58611999999999398</v>
          </cell>
          <cell r="O563">
            <v>-42.193199999999933</v>
          </cell>
          <cell r="P563">
            <v>-7.1675000000000182</v>
          </cell>
          <cell r="Q563">
            <v>-6.4587000000000216</v>
          </cell>
          <cell r="R563">
            <v>-355.80753600000025</v>
          </cell>
          <cell r="S563">
            <v>-11.877199999999903</v>
          </cell>
          <cell r="T563">
            <v>-32.199900000000071</v>
          </cell>
          <cell r="U563">
            <v>-9</v>
          </cell>
          <cell r="V563">
            <v>-128.82960000000003</v>
          </cell>
          <cell r="W563">
            <v>0</v>
          </cell>
          <cell r="X563">
            <v>-12.664970000000011</v>
          </cell>
          <cell r="Y563">
            <v>-19.657879999999977</v>
          </cell>
          <cell r="Z563">
            <v>-26.286200000000008</v>
          </cell>
          <cell r="AA563">
            <v>-0.95796000000007098</v>
          </cell>
          <cell r="AB563">
            <v>-50.809199999999919</v>
          </cell>
          <cell r="AC563">
            <v>-34.193426000000045</v>
          </cell>
          <cell r="AD563">
            <v>-29.331200000000081</v>
          </cell>
          <cell r="AE563">
            <v>-229.84511000000202</v>
          </cell>
          <cell r="AF563">
            <v>-27.149600000000191</v>
          </cell>
          <cell r="AG563">
            <v>-3</v>
          </cell>
          <cell r="AH563">
            <v>-79.640200000000277</v>
          </cell>
          <cell r="AI563">
            <v>-3</v>
          </cell>
          <cell r="AJ563">
            <v>0</v>
          </cell>
          <cell r="AK563">
            <v>-37.367750000000001</v>
          </cell>
          <cell r="AL563">
            <v>3</v>
          </cell>
          <cell r="AM563">
            <v>0</v>
          </cell>
          <cell r="AN563">
            <v>-12.957129999999893</v>
          </cell>
          <cell r="AO563">
            <v>-14.81230000000005</v>
          </cell>
          <cell r="AP563">
            <v>-52.400029999999902</v>
          </cell>
          <cell r="AQ563">
            <v>-2.518100000000004</v>
          </cell>
          <cell r="AR563">
            <v>-275.33708200000001</v>
          </cell>
          <cell r="AS563">
            <v>-53.849949999999922</v>
          </cell>
          <cell r="AT563">
            <v>-3.0067000000001372</v>
          </cell>
          <cell r="AU563">
            <v>-64.195100000000366</v>
          </cell>
          <cell r="AV563">
            <v>-50.745799999999917</v>
          </cell>
          <cell r="AW563">
            <v>0</v>
          </cell>
          <cell r="AX563">
            <v>-0.63825200000002269</v>
          </cell>
          <cell r="AY563">
            <v>-17.689200000000028</v>
          </cell>
          <cell r="AZ563">
            <v>-12.43879000000004</v>
          </cell>
          <cell r="BA563">
            <v>-33.736949999999979</v>
          </cell>
          <cell r="BB563">
            <v>-19.169200000000046</v>
          </cell>
          <cell r="BC563">
            <v>-19.867140000000063</v>
          </cell>
          <cell r="BD563">
            <v>0</v>
          </cell>
          <cell r="BE563">
            <v>-314.95287000000098</v>
          </cell>
          <cell r="BF563">
            <v>26.199999999999818</v>
          </cell>
          <cell r="BG563">
            <v>-24.819599999999809</v>
          </cell>
          <cell r="BH563">
            <v>-81.004809999999907</v>
          </cell>
          <cell r="BI563">
            <v>-79.616800000000012</v>
          </cell>
          <cell r="BJ563">
            <v>-1.649799999999999</v>
          </cell>
          <cell r="BK563">
            <v>-18.405319999999847</v>
          </cell>
          <cell r="BL563">
            <v>-3.4042699999999968</v>
          </cell>
          <cell r="BM563">
            <v>-15.23239999999987</v>
          </cell>
          <cell r="BN563">
            <v>-41.062870000000089</v>
          </cell>
          <cell r="BO563">
            <v>-72.427700000000186</v>
          </cell>
          <cell r="BP563">
            <v>-3.5292999999999211</v>
          </cell>
          <cell r="BQ563">
            <v>0</v>
          </cell>
          <cell r="BR563">
            <v>-444.16892999999436</v>
          </cell>
          <cell r="BS563">
            <v>-33.360599999999977</v>
          </cell>
          <cell r="BT563">
            <v>-24.356800000000021</v>
          </cell>
          <cell r="BU563">
            <v>-58.165299999999661</v>
          </cell>
          <cell r="BV563">
            <v>-98.599500000000035</v>
          </cell>
          <cell r="BW563">
            <v>-2.7385400000000004</v>
          </cell>
          <cell r="BX563">
            <v>-18.98257000000001</v>
          </cell>
          <cell r="BY563">
            <v>-2.2443799999999783</v>
          </cell>
          <cell r="BZ563">
            <v>-2.3583000000000993</v>
          </cell>
          <cell r="CA563">
            <v>-3.8257399999999961</v>
          </cell>
          <cell r="CB563">
            <v>-135.92269999999996</v>
          </cell>
          <cell r="CC563">
            <v>-28.565799999999854</v>
          </cell>
          <cell r="CD563">
            <v>-35.048700000000053</v>
          </cell>
          <cell r="CE563">
            <v>-469.72555000000284</v>
          </cell>
          <cell r="CF563">
            <v>-26.294699999999921</v>
          </cell>
          <cell r="CG563">
            <v>-59.096450000000004</v>
          </cell>
          <cell r="CH563">
            <v>-53.866300000000138</v>
          </cell>
          <cell r="CI563">
            <v>-75.450700000000097</v>
          </cell>
          <cell r="CJ563">
            <v>3.4382499999999823</v>
          </cell>
          <cell r="CK563">
            <v>-3</v>
          </cell>
          <cell r="CL563">
            <v>-4.355600000000095</v>
          </cell>
          <cell r="CM563">
            <v>-33.752199999999903</v>
          </cell>
          <cell r="CN563">
            <v>0.83095000000002983</v>
          </cell>
          <cell r="CO563">
            <v>-59.569899999999961</v>
          </cell>
          <cell r="CP563">
            <v>-139.7059999999999</v>
          </cell>
          <cell r="CQ563">
            <v>-18.902900000000045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8">
          <cell r="F568">
            <v>-189.77369999999792</v>
          </cell>
          <cell r="G568">
            <v>-680.06203999998979</v>
          </cell>
          <cell r="H568">
            <v>-1119.0497000000032</v>
          </cell>
          <cell r="I568">
            <v>-2064.782200000016</v>
          </cell>
          <cell r="J568">
            <v>-1340.4209400000109</v>
          </cell>
          <cell r="K568">
            <v>-632.13056000000506</v>
          </cell>
          <cell r="L568">
            <v>-665.44928999996046</v>
          </cell>
          <cell r="M568">
            <v>-1465.6607199999999</v>
          </cell>
          <cell r="N568">
            <v>-102.6438935000042</v>
          </cell>
          <cell r="O568">
            <v>-685.2222000000038</v>
          </cell>
          <cell r="P568">
            <v>-209.13119999999617</v>
          </cell>
          <cell r="Q568">
            <v>545.6255000000092</v>
          </cell>
          <cell r="R568">
            <v>-8802.2868720002007</v>
          </cell>
          <cell r="S568">
            <v>-181.81360000000859</v>
          </cell>
          <cell r="T568">
            <v>-485.74350000001141</v>
          </cell>
          <cell r="U568">
            <v>-1655.7950900000287</v>
          </cell>
          <cell r="V568">
            <v>-1829.5456000000122</v>
          </cell>
          <cell r="W568">
            <v>-1311.8748300000152</v>
          </cell>
          <cell r="X568">
            <v>-162.63384599999699</v>
          </cell>
          <cell r="Y568">
            <v>-731.56873999998788</v>
          </cell>
          <cell r="Z568">
            <v>-976.707779999997</v>
          </cell>
          <cell r="AA568">
            <v>-190.69326000000001</v>
          </cell>
          <cell r="AB568">
            <v>-907.76390000000538</v>
          </cell>
          <cell r="AC568">
            <v>-287.5764260000069</v>
          </cell>
          <cell r="AD568">
            <v>-80.57029999999213</v>
          </cell>
          <cell r="AE568">
            <v>-8526.6690099998377</v>
          </cell>
          <cell r="AF568">
            <v>-160.31150000001071</v>
          </cell>
          <cell r="AG568">
            <v>-697.15400000000955</v>
          </cell>
          <cell r="AH568">
            <v>-1588.0385999999999</v>
          </cell>
          <cell r="AI568">
            <v>-1945.3689999999915</v>
          </cell>
          <cell r="AJ568">
            <v>-194.31772000002093</v>
          </cell>
          <cell r="AK568">
            <v>-232.42307999999321</v>
          </cell>
          <cell r="AL568">
            <v>-767.36129999998957</v>
          </cell>
          <cell r="AM568">
            <v>-1175.6978499999677</v>
          </cell>
          <cell r="AN568">
            <v>92.124469999995199</v>
          </cell>
          <cell r="AO568">
            <v>-1536.5863000000099</v>
          </cell>
          <cell r="AP568">
            <v>-152.98402999999234</v>
          </cell>
          <cell r="AQ568">
            <v>-168.55009999997856</v>
          </cell>
          <cell r="AR568">
            <v>-7358.0888949998189</v>
          </cell>
          <cell r="AS568">
            <v>-507.76945000000705</v>
          </cell>
          <cell r="AT568">
            <v>-766.08169999999518</v>
          </cell>
          <cell r="AU568">
            <v>-1531.6903000000166</v>
          </cell>
          <cell r="AV568">
            <v>-2049.6743229999993</v>
          </cell>
          <cell r="AW568">
            <v>-518.61913999999524</v>
          </cell>
          <cell r="AX568">
            <v>-62.427152000003844</v>
          </cell>
          <cell r="AY568">
            <v>-622.52340000000549</v>
          </cell>
          <cell r="AZ568">
            <v>-710.34434000001056</v>
          </cell>
          <cell r="BA568">
            <v>-73.493049999997311</v>
          </cell>
          <cell r="BB568">
            <v>-267.97820000001229</v>
          </cell>
          <cell r="BC568">
            <v>-280.80814000000828</v>
          </cell>
          <cell r="BD568">
            <v>33.32029999999213</v>
          </cell>
          <cell r="BE568">
            <v>-8978.9284569995943</v>
          </cell>
          <cell r="BF568">
            <v>117.79759999997623</v>
          </cell>
          <cell r="BG568">
            <v>-1291.73109999999</v>
          </cell>
          <cell r="BH568">
            <v>-1774.0265099999961</v>
          </cell>
          <cell r="BI568">
            <v>-1960.2335199999943</v>
          </cell>
          <cell r="BJ568">
            <v>-1046.2558099999442</v>
          </cell>
          <cell r="BK568">
            <v>69.196180000013555</v>
          </cell>
          <cell r="BL568">
            <v>-1013.4476699999941</v>
          </cell>
          <cell r="BM568">
            <v>-545.25619999997434</v>
          </cell>
          <cell r="BN568">
            <v>-301.43556999999419</v>
          </cell>
          <cell r="BO568">
            <v>-243.69055699997989</v>
          </cell>
          <cell r="BP568">
            <v>-924.74430000000575</v>
          </cell>
          <cell r="BQ568">
            <v>-65.100999999995111</v>
          </cell>
          <cell r="BR568">
            <v>-7736.3721900000237</v>
          </cell>
          <cell r="BS568">
            <v>-478.08089999998629</v>
          </cell>
          <cell r="BT568">
            <v>-824.18580000002112</v>
          </cell>
          <cell r="BU568">
            <v>-1589.1322999999975</v>
          </cell>
          <cell r="BV568">
            <v>-1906.8824999999924</v>
          </cell>
          <cell r="BW568">
            <v>-348.7702799999679</v>
          </cell>
          <cell r="BX568">
            <v>173.95902999999817</v>
          </cell>
          <cell r="BY568">
            <v>-1578.4026799999992</v>
          </cell>
          <cell r="BZ568">
            <v>36.73037999997905</v>
          </cell>
          <cell r="CA568">
            <v>-118.61293999999907</v>
          </cell>
          <cell r="CB568">
            <v>-457.46369999999297</v>
          </cell>
          <cell r="CC568">
            <v>-433.04979999999341</v>
          </cell>
          <cell r="CD568">
            <v>-212.48070000000007</v>
          </cell>
          <cell r="CE568">
            <v>-9209.565950000193</v>
          </cell>
          <cell r="CF568">
            <v>-710.41769999999087</v>
          </cell>
          <cell r="CG568">
            <v>-1281.35275000002</v>
          </cell>
          <cell r="CH568">
            <v>-1831.10646000001</v>
          </cell>
          <cell r="CI568">
            <v>-1841.2846999999747</v>
          </cell>
          <cell r="CJ568">
            <v>-231.93224999998347</v>
          </cell>
          <cell r="CK568">
            <v>-642.72289999999339</v>
          </cell>
          <cell r="CL568">
            <v>-931.75028000003658</v>
          </cell>
          <cell r="CM568">
            <v>173.70490000001155</v>
          </cell>
          <cell r="CN568">
            <v>-158.02849999999671</v>
          </cell>
          <cell r="CO568">
            <v>-464.11190000000352</v>
          </cell>
          <cell r="CP568">
            <v>-993.2390000000014</v>
          </cell>
          <cell r="CQ568">
            <v>-297.32440999997198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</row>
        <row r="570">
          <cell r="F570">
            <v>7761.9925633858657</v>
          </cell>
          <cell r="G570">
            <v>9202.0813827330712</v>
          </cell>
          <cell r="H570">
            <v>15129.628310763976</v>
          </cell>
          <cell r="I570">
            <v>16736.046121300198</v>
          </cell>
          <cell r="J570">
            <v>20274.783688116004</v>
          </cell>
          <cell r="K570">
            <v>22788.146549200057</v>
          </cell>
          <cell r="L570">
            <v>24053.161460730014</v>
          </cell>
          <cell r="M570">
            <v>21027.208751655067</v>
          </cell>
          <cell r="N570">
            <v>19007.244326804066</v>
          </cell>
          <cell r="O570">
            <v>14845.660401384928</v>
          </cell>
          <cell r="P570">
            <v>9435.6983586379793</v>
          </cell>
          <cell r="Q570">
            <v>7246.3587608430535</v>
          </cell>
          <cell r="R570">
            <v>186394.08664837666</v>
          </cell>
          <cell r="S570">
            <v>8037.5489916830556</v>
          </cell>
          <cell r="T570">
            <v>9572.1396924499422</v>
          </cell>
          <cell r="U570">
            <v>14534.705429477035</v>
          </cell>
          <cell r="V570">
            <v>16617.922847307986</v>
          </cell>
          <cell r="W570">
            <v>20187.875621796004</v>
          </cell>
          <cell r="X570">
            <v>23357.264222799917</v>
          </cell>
          <cell r="Y570">
            <v>23916.220077379956</v>
          </cell>
          <cell r="Z570">
            <v>21513.759128762991</v>
          </cell>
          <cell r="AA570">
            <v>18592.719611035078</v>
          </cell>
          <cell r="AB570">
            <v>14589.588021285948</v>
          </cell>
          <cell r="AC570">
            <v>8879.2730045639328</v>
          </cell>
          <cell r="AD570">
            <v>6595.069999836036</v>
          </cell>
          <cell r="AE570">
            <v>189162.85207640938</v>
          </cell>
          <cell r="AF570">
            <v>8269.3095106158871</v>
          </cell>
          <cell r="AG570">
            <v>10376.094199148007</v>
          </cell>
          <cell r="AH570">
            <v>14604.510800541029</v>
          </cell>
          <cell r="AI570">
            <v>16292.668034347938</v>
          </cell>
          <cell r="AJ570">
            <v>21587.950077269925</v>
          </cell>
          <cell r="AK570">
            <v>23349.974426100031</v>
          </cell>
          <cell r="AL570">
            <v>23837.747654460138</v>
          </cell>
          <cell r="AM570">
            <v>21428.823335577967</v>
          </cell>
          <cell r="AN570">
            <v>19108.68369965395</v>
          </cell>
          <cell r="AO570">
            <v>14004.008612646023</v>
          </cell>
          <cell r="AP570">
            <v>9503.0605235000839</v>
          </cell>
          <cell r="AQ570">
            <v>6800.0212025500368</v>
          </cell>
          <cell r="AR570">
            <v>190057.16902223136</v>
          </cell>
          <cell r="AS570">
            <v>7900.7774786489317</v>
          </cell>
          <cell r="AT570">
            <v>10181.885430103983</v>
          </cell>
          <cell r="AU570">
            <v>14675.951260560891</v>
          </cell>
          <cell r="AV570">
            <v>16038.665997633012</v>
          </cell>
          <cell r="AW570">
            <v>21384.826145370142</v>
          </cell>
          <cell r="AX570">
            <v>23350.010499440017</v>
          </cell>
          <cell r="AY570">
            <v>23885.148692579824</v>
          </cell>
          <cell r="AZ570">
            <v>21779.365266479901</v>
          </cell>
          <cell r="BA570">
            <v>19118.505100170849</v>
          </cell>
          <cell r="BB570">
            <v>15343.706973599968</v>
          </cell>
          <cell r="BC570">
            <v>9413.8560049490188</v>
          </cell>
          <cell r="BD570">
            <v>6984.4701726969215</v>
          </cell>
          <cell r="BE570">
            <v>189322.8746955432</v>
          </cell>
          <cell r="BF570">
            <v>8505.3231876289938</v>
          </cell>
          <cell r="BG570">
            <v>9883.0772129760589</v>
          </cell>
          <cell r="BH570">
            <v>14713.303191341111</v>
          </cell>
          <cell r="BI570">
            <v>16399.054481650935</v>
          </cell>
          <cell r="BJ570">
            <v>20756.368483340018</v>
          </cell>
          <cell r="BK570">
            <v>23565.304911800078</v>
          </cell>
          <cell r="BL570">
            <v>23532.117193420068</v>
          </cell>
          <cell r="BM570">
            <v>21909.02237269911</v>
          </cell>
          <cell r="BN570">
            <v>19038.517139846983</v>
          </cell>
          <cell r="BO570">
            <v>15406.432350299961</v>
          </cell>
          <cell r="BP570">
            <v>8745.683186871931</v>
          </cell>
          <cell r="BQ570">
            <v>6868.6709836679511</v>
          </cell>
          <cell r="BR570">
            <v>184989.29318502452</v>
          </cell>
          <cell r="BS570">
            <v>7307.3797169740428</v>
          </cell>
          <cell r="BT570">
            <v>9904.4653722819639</v>
          </cell>
          <cell r="BU570">
            <v>14616.220893695019</v>
          </cell>
          <cell r="BV570">
            <v>15213.182348334056</v>
          </cell>
          <cell r="BW570">
            <v>21101.246602244093</v>
          </cell>
          <cell r="BX570">
            <v>22833.532047619985</v>
          </cell>
          <cell r="BY570">
            <v>22687.186439680052</v>
          </cell>
          <cell r="BZ570">
            <v>22259.955604473012</v>
          </cell>
          <cell r="CA570">
            <v>18723.404936411069</v>
          </cell>
          <cell r="CB570">
            <v>14852.334949581069</v>
          </cell>
          <cell r="CC570">
            <v>8786.4274031430832</v>
          </cell>
          <cell r="CD570">
            <v>6703.956870585971</v>
          </cell>
          <cell r="CE570">
            <v>186022.5039871959</v>
          </cell>
          <cell r="CF570">
            <v>7672.7833363770624</v>
          </cell>
          <cell r="CG570">
            <v>9888.5244394209003</v>
          </cell>
          <cell r="CH570">
            <v>14570.457429294125</v>
          </cell>
          <cell r="CI570">
            <v>16449.737650282972</v>
          </cell>
          <cell r="CJ570">
            <v>20903.494843919994</v>
          </cell>
          <cell r="CK570">
            <v>22528.959187500062</v>
          </cell>
          <cell r="CL570">
            <v>23492.977911845897</v>
          </cell>
          <cell r="CM570">
            <v>22463.386876006029</v>
          </cell>
          <cell r="CN570">
            <v>17942.535315064946</v>
          </cell>
          <cell r="CO570">
            <v>14878.928167367936</v>
          </cell>
          <cell r="CP570">
            <v>8628.8967658380279</v>
          </cell>
          <cell r="CQ570">
            <v>6601.822064278007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-831.36790199996904</v>
          </cell>
          <cell r="G578">
            <v>-737.7657950000139</v>
          </cell>
          <cell r="H578">
            <v>-700.6803699999582</v>
          </cell>
          <cell r="I578">
            <v>-758.95241899997927</v>
          </cell>
          <cell r="J578">
            <v>-505.85396899998887</v>
          </cell>
          <cell r="K578">
            <v>-3523.657690999913</v>
          </cell>
          <cell r="L578">
            <v>-1519.9254159999546</v>
          </cell>
          <cell r="M578">
            <v>-2852.293646999984</v>
          </cell>
          <cell r="N578">
            <v>-3173.2814200000139</v>
          </cell>
          <cell r="O578">
            <v>-2559.2478890001075</v>
          </cell>
          <cell r="P578">
            <v>-922.02949799998896</v>
          </cell>
          <cell r="Q578">
            <v>-565.67590200004634</v>
          </cell>
          <cell r="R578">
            <v>-20452.632681000046</v>
          </cell>
          <cell r="S578">
            <v>-1158.643294999958</v>
          </cell>
          <cell r="T578">
            <v>-202.31383900000947</v>
          </cell>
          <cell r="U578">
            <v>-896.41174700000556</v>
          </cell>
          <cell r="V578">
            <v>-729.08165399997961</v>
          </cell>
          <cell r="W578">
            <v>-269.0263650000561</v>
          </cell>
          <cell r="X578">
            <v>-3938.0602639999706</v>
          </cell>
          <cell r="Y578">
            <v>-2473.173506999854</v>
          </cell>
          <cell r="Z578">
            <v>-3285.0843350000214</v>
          </cell>
          <cell r="AA578">
            <v>-3628.0030199999455</v>
          </cell>
          <cell r="AB578">
            <v>-1899.1059449999593</v>
          </cell>
          <cell r="AC578">
            <v>-1262.2680999999866</v>
          </cell>
          <cell r="AD578">
            <v>-711.46060999995098</v>
          </cell>
          <cell r="AE578">
            <v>-21080.222790999338</v>
          </cell>
          <cell r="AF578">
            <v>-1051.0062050000997</v>
          </cell>
          <cell r="AG578">
            <v>-520.94708699994953</v>
          </cell>
          <cell r="AH578">
            <v>-762.99991900008172</v>
          </cell>
          <cell r="AI578">
            <v>-976.29388999997173</v>
          </cell>
          <cell r="AJ578">
            <v>-669.47257400001399</v>
          </cell>
          <cell r="AK578">
            <v>-3526.0121010000003</v>
          </cell>
          <cell r="AL578">
            <v>-3597.2182800000301</v>
          </cell>
          <cell r="AM578">
            <v>-2820.7557789999992</v>
          </cell>
          <cell r="AN578">
            <v>-3595.703315999941</v>
          </cell>
          <cell r="AO578">
            <v>-1921.4682829999365</v>
          </cell>
          <cell r="AP578">
            <v>-893.73651800001971</v>
          </cell>
          <cell r="AQ578">
            <v>-744.60883899999317</v>
          </cell>
          <cell r="AR578">
            <v>-17587.363535000011</v>
          </cell>
          <cell r="AS578">
            <v>-668.62006099999417</v>
          </cell>
          <cell r="AT578">
            <v>-771.1886789999553</v>
          </cell>
          <cell r="AU578">
            <v>-549.78777499997523</v>
          </cell>
          <cell r="AV578">
            <v>-437.70596899994416</v>
          </cell>
          <cell r="AW578">
            <v>-558.18215199996484</v>
          </cell>
          <cell r="AX578">
            <v>-3182.3451790000545</v>
          </cell>
          <cell r="AY578">
            <v>-2405.9954200000502</v>
          </cell>
          <cell r="AZ578">
            <v>-3036.8654790000292</v>
          </cell>
          <cell r="BA578">
            <v>-2970.7189100000542</v>
          </cell>
          <cell r="BB578">
            <v>-2170.4296810000669</v>
          </cell>
          <cell r="BC578">
            <v>-294.37221699999645</v>
          </cell>
          <cell r="BD578">
            <v>-541.15201299986802</v>
          </cell>
          <cell r="BE578">
            <v>-21432.392163999379</v>
          </cell>
          <cell r="BF578">
            <v>-1542.2174799999921</v>
          </cell>
          <cell r="BG578">
            <v>-1186.9537119999295</v>
          </cell>
          <cell r="BH578">
            <v>-846.76818399998592</v>
          </cell>
          <cell r="BI578">
            <v>-753.13048699998762</v>
          </cell>
          <cell r="BJ578">
            <v>-291.98617499996908</v>
          </cell>
          <cell r="BK578">
            <v>-4756.7840489998925</v>
          </cell>
          <cell r="BL578">
            <v>-1838.9728339998983</v>
          </cell>
          <cell r="BM578">
            <v>-2110.284466000041</v>
          </cell>
          <cell r="BN578">
            <v>-3867.0995310000144</v>
          </cell>
          <cell r="BO578">
            <v>-1484.6094180000946</v>
          </cell>
          <cell r="BP578">
            <v>-1880.6979420001153</v>
          </cell>
          <cell r="BQ578">
            <v>-872.88788600009866</v>
          </cell>
          <cell r="BR578">
            <v>-23298.211318999529</v>
          </cell>
          <cell r="BS578">
            <v>-1591.8295899999794</v>
          </cell>
          <cell r="BT578">
            <v>-1109.1541159999906</v>
          </cell>
          <cell r="BU578">
            <v>-910.63567799999146</v>
          </cell>
          <cell r="BV578">
            <v>-251.86576700006844</v>
          </cell>
          <cell r="BW578">
            <v>-622.56944700004533</v>
          </cell>
          <cell r="BX578">
            <v>-4540.1061179999379</v>
          </cell>
          <cell r="BY578">
            <v>-2495.0427490000147</v>
          </cell>
          <cell r="BZ578">
            <v>-4118.1866570001002</v>
          </cell>
          <cell r="CA578">
            <v>-3324.9549899999984</v>
          </cell>
          <cell r="CB578">
            <v>-2044.0876430000644</v>
          </cell>
          <cell r="CC578">
            <v>-1683.2222009999678</v>
          </cell>
          <cell r="CD578">
            <v>-606.55636299983598</v>
          </cell>
          <cell r="CE578">
            <v>-24854.959808999673</v>
          </cell>
          <cell r="CF578">
            <v>-1945.0471170000965</v>
          </cell>
          <cell r="CG578">
            <v>-1084.6908500000136</v>
          </cell>
          <cell r="CH578">
            <v>-1100.9737479999894</v>
          </cell>
          <cell r="CI578">
            <v>-808.29157800006215</v>
          </cell>
          <cell r="CJ578">
            <v>-112.41495499992743</v>
          </cell>
          <cell r="CK578">
            <v>-4703.7792290000361</v>
          </cell>
          <cell r="CL578">
            <v>-3753.605682999827</v>
          </cell>
          <cell r="CM578">
            <v>-3984.6925729999784</v>
          </cell>
          <cell r="CN578">
            <v>-2680.3008649999974</v>
          </cell>
          <cell r="CO578">
            <v>-2305.9764430001378</v>
          </cell>
          <cell r="CP578">
            <v>-1881.5106040000683</v>
          </cell>
          <cell r="CQ578">
            <v>-493.67616399994586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-259.48170399997616</v>
          </cell>
          <cell r="G579">
            <v>-519.33275500003947</v>
          </cell>
          <cell r="H579">
            <v>-660.77936999994563</v>
          </cell>
          <cell r="I579">
            <v>-415.11486500001047</v>
          </cell>
          <cell r="J579">
            <v>-218.74050399998669</v>
          </cell>
          <cell r="K579">
            <v>-1810.5841919999802</v>
          </cell>
          <cell r="L579">
            <v>-5271.260334999999</v>
          </cell>
          <cell r="M579">
            <v>-3410.5304950000136</v>
          </cell>
          <cell r="N579">
            <v>-864.81056899996474</v>
          </cell>
          <cell r="O579">
            <v>-128.012378000014</v>
          </cell>
          <cell r="P579">
            <v>-652.13385199999902</v>
          </cell>
          <cell r="Q579">
            <v>-348.31425300001865</v>
          </cell>
          <cell r="R579">
            <v>-13337.803714001086</v>
          </cell>
          <cell r="S579">
            <v>-339.73152099997969</v>
          </cell>
          <cell r="T579">
            <v>-413.27227699995274</v>
          </cell>
          <cell r="U579">
            <v>-511.36666900001001</v>
          </cell>
          <cell r="V579">
            <v>-382.05212099998607</v>
          </cell>
          <cell r="W579">
            <v>-214.14491200001794</v>
          </cell>
          <cell r="X579">
            <v>-772.7306980000285</v>
          </cell>
          <cell r="Y579">
            <v>-4846.219492000062</v>
          </cell>
          <cell r="Z579">
            <v>-3666.8968180000084</v>
          </cell>
          <cell r="AA579">
            <v>-967.23033099999884</v>
          </cell>
          <cell r="AB579">
            <v>-303.17933600000106</v>
          </cell>
          <cell r="AC579">
            <v>-454.56660999997985</v>
          </cell>
          <cell r="AD579">
            <v>-466.41292899998371</v>
          </cell>
          <cell r="AE579">
            <v>-16670.364692999981</v>
          </cell>
          <cell r="AF579">
            <v>-304.15646999998717</v>
          </cell>
          <cell r="AG579">
            <v>-595.91263400000753</v>
          </cell>
          <cell r="AH579">
            <v>-525.36303700000281</v>
          </cell>
          <cell r="AI579">
            <v>-471.4802910000144</v>
          </cell>
          <cell r="AJ579">
            <v>-324.35058899997966</v>
          </cell>
          <cell r="AK579">
            <v>-1840.1179230000125</v>
          </cell>
          <cell r="AL579">
            <v>-5336.9988090000697</v>
          </cell>
          <cell r="AM579">
            <v>-4034.6673639999935</v>
          </cell>
          <cell r="AN579">
            <v>-1226.9195180000388</v>
          </cell>
          <cell r="AO579">
            <v>-470.86729700001888</v>
          </cell>
          <cell r="AP579">
            <v>-1065.5197890000418</v>
          </cell>
          <cell r="AQ579">
            <v>-474.01097200001823</v>
          </cell>
          <cell r="AR579">
            <v>-15345.981949000619</v>
          </cell>
          <cell r="AS579">
            <v>-516.98038699995959</v>
          </cell>
          <cell r="AT579">
            <v>-486.12684300000547</v>
          </cell>
          <cell r="AU579">
            <v>-728.82718800002476</v>
          </cell>
          <cell r="AV579">
            <v>-335.26391600002535</v>
          </cell>
          <cell r="AW579">
            <v>-348.29545400000643</v>
          </cell>
          <cell r="AX579">
            <v>-2128.0988910000306</v>
          </cell>
          <cell r="AY579">
            <v>-5018.3250220000045</v>
          </cell>
          <cell r="AZ579">
            <v>-2876.5151719999849</v>
          </cell>
          <cell r="BA579">
            <v>-691.08208799990825</v>
          </cell>
          <cell r="BB579">
            <v>-805.78134099999443</v>
          </cell>
          <cell r="BC579">
            <v>-916.51167700003134</v>
          </cell>
          <cell r="BD579">
            <v>-494.17397000000346</v>
          </cell>
          <cell r="BE579">
            <v>-16970.873718000017</v>
          </cell>
          <cell r="BF579">
            <v>-845.90327100001741</v>
          </cell>
          <cell r="BG579">
            <v>-211.81770499999402</v>
          </cell>
          <cell r="BH579">
            <v>-570.13639499997953</v>
          </cell>
          <cell r="BI579">
            <v>-44.104404999961844</v>
          </cell>
          <cell r="BJ579">
            <v>-448.88925199999358</v>
          </cell>
          <cell r="BK579">
            <v>-2088.9750420000055</v>
          </cell>
          <cell r="BL579">
            <v>-5897.3853010000312</v>
          </cell>
          <cell r="BM579">
            <v>-3417.4612510000588</v>
          </cell>
          <cell r="BN579">
            <v>-1002.4110650000512</v>
          </cell>
          <cell r="BO579">
            <v>-848.82731300004525</v>
          </cell>
          <cell r="BP579">
            <v>-684.60371900000609</v>
          </cell>
          <cell r="BQ579">
            <v>-910.35899899993092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-94.288853000005474</v>
          </cell>
          <cell r="G580">
            <v>-126.97650099999737</v>
          </cell>
          <cell r="H580">
            <v>-27.858517000015127</v>
          </cell>
          <cell r="I580">
            <v>-82.179663999995682</v>
          </cell>
          <cell r="J580">
            <v>-2.3564529999857768</v>
          </cell>
          <cell r="K580">
            <v>-506.52806499999133</v>
          </cell>
          <cell r="L580">
            <v>-1429.0800290000043</v>
          </cell>
          <cell r="M580">
            <v>-1215.0876140000764</v>
          </cell>
          <cell r="N580">
            <v>-431.24910499999532</v>
          </cell>
          <cell r="O580">
            <v>-124.65625200001523</v>
          </cell>
          <cell r="P580">
            <v>-201.13059899999644</v>
          </cell>
          <cell r="Q580">
            <v>2.314818999991985</v>
          </cell>
          <cell r="R580">
            <v>-3649.736330000218</v>
          </cell>
          <cell r="S580">
            <v>-172.34303499999805</v>
          </cell>
          <cell r="T580">
            <v>-103.37393200001679</v>
          </cell>
          <cell r="U580">
            <v>-19.266797000018414</v>
          </cell>
          <cell r="V580">
            <v>-25.017404999991413</v>
          </cell>
          <cell r="W580">
            <v>-55.434785999997985</v>
          </cell>
          <cell r="X580">
            <v>-444.54563599999528</v>
          </cell>
          <cell r="Y580">
            <v>-1206.3987559999805</v>
          </cell>
          <cell r="Z580">
            <v>-999.70169999997597</v>
          </cell>
          <cell r="AA580">
            <v>-108.19163500002469</v>
          </cell>
          <cell r="AB580">
            <v>-400.10174599997117</v>
          </cell>
          <cell r="AC580">
            <v>-3.5017059999809135</v>
          </cell>
          <cell r="AD580">
            <v>-111.85919599997578</v>
          </cell>
          <cell r="AE580">
            <v>-3715.9273460004479</v>
          </cell>
          <cell r="AF580">
            <v>-109.10668100000476</v>
          </cell>
          <cell r="AG580">
            <v>-164.47325099998852</v>
          </cell>
          <cell r="AH580">
            <v>-82.096994999999879</v>
          </cell>
          <cell r="AI580">
            <v>-38.200101000024006</v>
          </cell>
          <cell r="AJ580">
            <v>-62.464569000003394</v>
          </cell>
          <cell r="AK580">
            <v>-476.28456999998889</v>
          </cell>
          <cell r="AL580">
            <v>-1175.7593480000505</v>
          </cell>
          <cell r="AM580">
            <v>-1025.4794199999887</v>
          </cell>
          <cell r="AN580">
            <v>-314.51244699998642</v>
          </cell>
          <cell r="AO580">
            <v>-44.739149999979418</v>
          </cell>
          <cell r="AP580">
            <v>-119.0405299999984</v>
          </cell>
          <cell r="AQ580">
            <v>-103.77028399999836</v>
          </cell>
          <cell r="AR580">
            <v>-4681.0545270000584</v>
          </cell>
          <cell r="AS580">
            <v>-186.13116600000649</v>
          </cell>
          <cell r="AT580">
            <v>-96.101258000009693</v>
          </cell>
          <cell r="AU580">
            <v>-71.50081900000805</v>
          </cell>
          <cell r="AV580">
            <v>61.736773000011453</v>
          </cell>
          <cell r="AW580">
            <v>-61.194458999991184</v>
          </cell>
          <cell r="AX580">
            <v>-359.48252400002093</v>
          </cell>
          <cell r="AY580">
            <v>-1715.325307000021</v>
          </cell>
          <cell r="AZ580">
            <v>-1485.4463249999681</v>
          </cell>
          <cell r="BA580">
            <v>-293.93743700001505</v>
          </cell>
          <cell r="BB580">
            <v>-286.87528700000257</v>
          </cell>
          <cell r="BC580">
            <v>-3.7667490000021644</v>
          </cell>
          <cell r="BD580">
            <v>-183.02996899999562</v>
          </cell>
          <cell r="BE580">
            <v>-4755.6207160004415</v>
          </cell>
          <cell r="BF580">
            <v>-9.054586999991443</v>
          </cell>
          <cell r="BG580">
            <v>457.3909439999843</v>
          </cell>
          <cell r="BH580">
            <v>-50.157738000008976</v>
          </cell>
          <cell r="BI580">
            <v>2.020500999991782</v>
          </cell>
          <cell r="BJ580">
            <v>50.778737999993609</v>
          </cell>
          <cell r="BK580">
            <v>-632.92273599997861</v>
          </cell>
          <cell r="BL580">
            <v>-1701.3358339999686</v>
          </cell>
          <cell r="BM580">
            <v>-1487.9709789999761</v>
          </cell>
          <cell r="BN580">
            <v>-234.01084600001923</v>
          </cell>
          <cell r="BO580">
            <v>-504.83323699998436</v>
          </cell>
          <cell r="BP580">
            <v>-314.50180199998431</v>
          </cell>
          <cell r="BQ580">
            <v>-331.02314000000479</v>
          </cell>
          <cell r="BR580">
            <v>-5733.5232600001618</v>
          </cell>
          <cell r="BS580">
            <v>-102.9267669999972</v>
          </cell>
          <cell r="BT580">
            <v>-273.10872899999958</v>
          </cell>
          <cell r="BU580">
            <v>-257.85622900002636</v>
          </cell>
          <cell r="BV580">
            <v>-157.32456999999704</v>
          </cell>
          <cell r="BW580">
            <v>-267.69056399998954</v>
          </cell>
          <cell r="BX580">
            <v>-268.01366399999824</v>
          </cell>
          <cell r="BY580">
            <v>-2270.2217700000037</v>
          </cell>
          <cell r="BZ580">
            <v>-1895.8954830000876</v>
          </cell>
          <cell r="CA580">
            <v>-154.52063800001633</v>
          </cell>
          <cell r="CB580">
            <v>5.5504840000066906</v>
          </cell>
          <cell r="CC580">
            <v>28.309995999996318</v>
          </cell>
          <cell r="CD580">
            <v>-119.82532599999104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-200.45175000000745</v>
          </cell>
          <cell r="G582">
            <v>-32.913153999994393</v>
          </cell>
          <cell r="H582">
            <v>-146.22331999999005</v>
          </cell>
          <cell r="I582">
            <v>-214.594780000014</v>
          </cell>
          <cell r="J582">
            <v>-687.64845500001684</v>
          </cell>
          <cell r="K582">
            <v>-209.11882999999216</v>
          </cell>
          <cell r="L582">
            <v>-21.100280000013299</v>
          </cell>
          <cell r="M582">
            <v>-261.01892000000225</v>
          </cell>
          <cell r="N582">
            <v>-579.05078499999945</v>
          </cell>
          <cell r="O582">
            <v>-289.98113000000012</v>
          </cell>
          <cell r="P582">
            <v>-177.51307899999665</v>
          </cell>
          <cell r="Q582">
            <v>-60.164980999979889</v>
          </cell>
          <cell r="R582">
            <v>-3599.2889229999855</v>
          </cell>
          <cell r="S582">
            <v>-229.64706000001752</v>
          </cell>
          <cell r="T582">
            <v>-290.38522000001103</v>
          </cell>
          <cell r="U582">
            <v>-156.16543999999703</v>
          </cell>
          <cell r="V582">
            <v>-110.05419000000984</v>
          </cell>
          <cell r="W582">
            <v>-278.30310499999905</v>
          </cell>
          <cell r="X582">
            <v>-641.77385499997763</v>
          </cell>
          <cell r="Y582">
            <v>-371.79814400000032</v>
          </cell>
          <cell r="Z582">
            <v>-131.35071999998763</v>
          </cell>
          <cell r="AA582">
            <v>-478.02150500001153</v>
          </cell>
          <cell r="AB582">
            <v>-522.03355599998031</v>
          </cell>
          <cell r="AC582">
            <v>-189.60841399998753</v>
          </cell>
          <cell r="AD582">
            <v>-200.14771399999154</v>
          </cell>
          <cell r="AE582">
            <v>-3202.7728640004061</v>
          </cell>
          <cell r="AF582">
            <v>-419.02207400000771</v>
          </cell>
          <cell r="AG582">
            <v>-230.124106999996</v>
          </cell>
          <cell r="AH582">
            <v>-130.74326600000495</v>
          </cell>
          <cell r="AI582">
            <v>-124.51028000000224</v>
          </cell>
          <cell r="AJ582">
            <v>-290.45347599999513</v>
          </cell>
          <cell r="AK582">
            <v>-924.6842389999947</v>
          </cell>
          <cell r="AL582">
            <v>-82.250353999988874</v>
          </cell>
          <cell r="AM582">
            <v>-240.0033800000092</v>
          </cell>
          <cell r="AN582">
            <v>-397.36113200002001</v>
          </cell>
          <cell r="AO582">
            <v>-148.08969999998226</v>
          </cell>
          <cell r="AP582">
            <v>-271.20330599998124</v>
          </cell>
          <cell r="AQ582">
            <v>55.672449999983655</v>
          </cell>
          <cell r="AR582">
            <v>-3131.5741449999623</v>
          </cell>
          <cell r="AS582">
            <v>-358.11668999999529</v>
          </cell>
          <cell r="AT582">
            <v>-109.2894740000047</v>
          </cell>
          <cell r="AU582">
            <v>-104.66069999999308</v>
          </cell>
          <cell r="AV582">
            <v>-60.504549999997835</v>
          </cell>
          <cell r="AW582">
            <v>-191.34612000000197</v>
          </cell>
          <cell r="AX582">
            <v>-776.42937099997653</v>
          </cell>
          <cell r="AY582">
            <v>-125.67717999999877</v>
          </cell>
          <cell r="AZ582">
            <v>-355.49804899998708</v>
          </cell>
          <cell r="BA582">
            <v>-444.37414600001648</v>
          </cell>
          <cell r="BB582">
            <v>-193.75248900000588</v>
          </cell>
          <cell r="BC582">
            <v>-310.79768599997624</v>
          </cell>
          <cell r="BD582">
            <v>-101.12769000002299</v>
          </cell>
          <cell r="BE582">
            <v>-2887.0097800006624</v>
          </cell>
          <cell r="BF582">
            <v>-259.8707599999907</v>
          </cell>
          <cell r="BG582">
            <v>-259.69903000001796</v>
          </cell>
          <cell r="BH582">
            <v>-122.21310999999696</v>
          </cell>
          <cell r="BI582">
            <v>-213.78683399999863</v>
          </cell>
          <cell r="BJ582">
            <v>-466.99272500001825</v>
          </cell>
          <cell r="BK582">
            <v>-461.35414999999921</v>
          </cell>
          <cell r="BL582">
            <v>43.481540000007953</v>
          </cell>
          <cell r="BM582">
            <v>-157.79460999998264</v>
          </cell>
          <cell r="BN582">
            <v>-258.89900000000489</v>
          </cell>
          <cell r="BO582">
            <v>-322.91173599998001</v>
          </cell>
          <cell r="BP582">
            <v>-267.71966400000383</v>
          </cell>
          <cell r="BQ582">
            <v>-139.24970099999337</v>
          </cell>
          <cell r="BR582">
            <v>-3652.5481120003387</v>
          </cell>
          <cell r="BS582">
            <v>-354.77042700001039</v>
          </cell>
          <cell r="BT582">
            <v>-305.45206000001053</v>
          </cell>
          <cell r="BU582">
            <v>-167.89612999999372</v>
          </cell>
          <cell r="BV582">
            <v>-308.58561000000918</v>
          </cell>
          <cell r="BW582">
            <v>-381.86218500000541</v>
          </cell>
          <cell r="BX582">
            <v>-753.76363500001025</v>
          </cell>
          <cell r="BY582">
            <v>-406.39345999999205</v>
          </cell>
          <cell r="BZ582">
            <v>-212.50425999998697</v>
          </cell>
          <cell r="CA582">
            <v>-274.51233999998658</v>
          </cell>
          <cell r="CB582">
            <v>-185.63751500000944</v>
          </cell>
          <cell r="CC582">
            <v>-276.64199999999255</v>
          </cell>
          <cell r="CD582">
            <v>-24.528489999996964</v>
          </cell>
          <cell r="CE582">
            <v>-3567.7797470001969</v>
          </cell>
          <cell r="CF582">
            <v>-733.23215399999754</v>
          </cell>
          <cell r="CG582">
            <v>-295.99564399999508</v>
          </cell>
          <cell r="CH582">
            <v>-17.121209999997518</v>
          </cell>
          <cell r="CI582">
            <v>-234.73776000000362</v>
          </cell>
          <cell r="CJ582">
            <v>-218.55806999999913</v>
          </cell>
          <cell r="CK582">
            <v>-244.72226999999839</v>
          </cell>
          <cell r="CL582">
            <v>-195.26374399999622</v>
          </cell>
          <cell r="CM582">
            <v>-241.21373000001768</v>
          </cell>
          <cell r="CN582">
            <v>-777.64603100001113</v>
          </cell>
          <cell r="CO582">
            <v>-313.54003400000511</v>
          </cell>
          <cell r="CP582">
            <v>-165.00185000000056</v>
          </cell>
          <cell r="CQ582">
            <v>-130.7472499999858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5">
          <cell r="F585">
            <v>-1385.5902089998126</v>
          </cell>
          <cell r="G585">
            <v>-1416.9882049998268</v>
          </cell>
          <cell r="H585">
            <v>-1535.5415769998217</v>
          </cell>
          <cell r="I585">
            <v>-1470.8417280002031</v>
          </cell>
          <cell r="J585">
            <v>-1414.5993810000364</v>
          </cell>
          <cell r="K585">
            <v>-6049.8887779999059</v>
          </cell>
          <cell r="L585">
            <v>-8241.366059999913</v>
          </cell>
          <cell r="M585">
            <v>-7738.9306759999599</v>
          </cell>
          <cell r="N585">
            <v>-5048.3918790000025</v>
          </cell>
          <cell r="O585">
            <v>-3101.8976489999332</v>
          </cell>
          <cell r="P585">
            <v>-1952.8070280000102</v>
          </cell>
          <cell r="Q585">
            <v>-971.84031699993648</v>
          </cell>
          <cell r="R585">
            <v>-41039.461647998542</v>
          </cell>
          <cell r="S585">
            <v>-1900.3649110000115</v>
          </cell>
          <cell r="T585">
            <v>-1009.3452679999173</v>
          </cell>
          <cell r="U585">
            <v>-1583.2106529999292</v>
          </cell>
          <cell r="V585">
            <v>-1246.2053699998651</v>
          </cell>
          <cell r="W585">
            <v>-816.90916800010018</v>
          </cell>
          <cell r="X585">
            <v>-5797.1104530000594</v>
          </cell>
          <cell r="Y585">
            <v>-8897.5898989995476</v>
          </cell>
          <cell r="Z585">
            <v>-8083.0335729999933</v>
          </cell>
          <cell r="AA585">
            <v>-5181.4464910000097</v>
          </cell>
          <cell r="AB585">
            <v>-3124.420582999941</v>
          </cell>
          <cell r="AC585">
            <v>-1909.9448299997021</v>
          </cell>
          <cell r="AD585">
            <v>-1489.8804490000475</v>
          </cell>
          <cell r="AE585">
            <v>-44669.287693999708</v>
          </cell>
          <cell r="AF585">
            <v>-1883.2914299999829</v>
          </cell>
          <cell r="AG585">
            <v>-1511.4570789998397</v>
          </cell>
          <cell r="AH585">
            <v>-1501.2032170001185</v>
          </cell>
          <cell r="AI585">
            <v>-1610.4845620000269</v>
          </cell>
          <cell r="AJ585">
            <v>-1346.7412079998758</v>
          </cell>
          <cell r="AK585">
            <v>-6767.0988330000546</v>
          </cell>
          <cell r="AL585">
            <v>-10192.226790999994</v>
          </cell>
          <cell r="AM585">
            <v>-8120.9059429999907</v>
          </cell>
          <cell r="AN585">
            <v>-5534.4964130001608</v>
          </cell>
          <cell r="AO585">
            <v>-2585.1644299998879</v>
          </cell>
          <cell r="AP585">
            <v>-2349.5001429999247</v>
          </cell>
          <cell r="AQ585">
            <v>-1266.7176449997351</v>
          </cell>
          <cell r="AR585">
            <v>-40745.97415599972</v>
          </cell>
          <cell r="AS585">
            <v>-1729.8483039997518</v>
          </cell>
          <cell r="AT585">
            <v>-1462.706254000077</v>
          </cell>
          <cell r="AU585">
            <v>-1454.7764820000157</v>
          </cell>
          <cell r="AV585">
            <v>-771.73766199999955</v>
          </cell>
          <cell r="AW585">
            <v>-1159.0181849999353</v>
          </cell>
          <cell r="AX585">
            <v>-6446.3559650001116</v>
          </cell>
          <cell r="AY585">
            <v>-9265.3229289997835</v>
          </cell>
          <cell r="AZ585">
            <v>-7754.325024999911</v>
          </cell>
          <cell r="BA585">
            <v>-4400.1125809999648</v>
          </cell>
          <cell r="BB585">
            <v>-3456.8387980002444</v>
          </cell>
          <cell r="BC585">
            <v>-1525.4483290000353</v>
          </cell>
          <cell r="BD585">
            <v>-1319.4836419995409</v>
          </cell>
          <cell r="BE585">
            <v>-46045.896378001198</v>
          </cell>
          <cell r="BF585">
            <v>-2657.0460979999043</v>
          </cell>
          <cell r="BG585">
            <v>-1201.0795029997826</v>
          </cell>
          <cell r="BH585">
            <v>-1589.275427000015</v>
          </cell>
          <cell r="BI585">
            <v>-1009.0012249998981</v>
          </cell>
          <cell r="BJ585">
            <v>-1157.0894140000455</v>
          </cell>
          <cell r="BK585">
            <v>-7940.0359769996721</v>
          </cell>
          <cell r="BL585">
            <v>-9394.2124290000647</v>
          </cell>
          <cell r="BM585">
            <v>-7173.5113059997093</v>
          </cell>
          <cell r="BN585">
            <v>-5362.4204420002643</v>
          </cell>
          <cell r="BO585">
            <v>-3161.181704000337</v>
          </cell>
          <cell r="BP585">
            <v>-3147.5231270000804</v>
          </cell>
          <cell r="BQ585">
            <v>-2253.5197260002606</v>
          </cell>
          <cell r="BR585">
            <v>-32684.282691001892</v>
          </cell>
          <cell r="BS585">
            <v>-2049.5267839999869</v>
          </cell>
          <cell r="BT585">
            <v>-1687.7149049999425</v>
          </cell>
          <cell r="BU585">
            <v>-1336.3880369999679</v>
          </cell>
          <cell r="BV585">
            <v>-717.77594699990004</v>
          </cell>
          <cell r="BW585">
            <v>-1272.122195999953</v>
          </cell>
          <cell r="BX585">
            <v>-5561.8834170000628</v>
          </cell>
          <cell r="BY585">
            <v>-5171.6579789998941</v>
          </cell>
          <cell r="BZ585">
            <v>-6226.5864000001457</v>
          </cell>
          <cell r="CA585">
            <v>-3753.9879680000013</v>
          </cell>
          <cell r="CB585">
            <v>-2224.1746740001254</v>
          </cell>
          <cell r="CC585">
            <v>-1931.5542049999349</v>
          </cell>
          <cell r="CD585">
            <v>-750.91017899964936</v>
          </cell>
          <cell r="CE585">
            <v>-28422.739555997774</v>
          </cell>
          <cell r="CF585">
            <v>-2678.2792710000649</v>
          </cell>
          <cell r="CG585">
            <v>-1380.6864940000232</v>
          </cell>
          <cell r="CH585">
            <v>-1118.0949580000015</v>
          </cell>
          <cell r="CI585">
            <v>-1043.0293380000512</v>
          </cell>
          <cell r="CJ585">
            <v>-330.97302499995567</v>
          </cell>
          <cell r="CK585">
            <v>-4948.5014990000054</v>
          </cell>
          <cell r="CL585">
            <v>-3948.8694269998232</v>
          </cell>
          <cell r="CM585">
            <v>-4225.9063030000543</v>
          </cell>
          <cell r="CN585">
            <v>-3457.9468959999504</v>
          </cell>
          <cell r="CO585">
            <v>-2619.5164770000847</v>
          </cell>
          <cell r="CP585">
            <v>-2046.5124540000688</v>
          </cell>
          <cell r="CQ585">
            <v>-624.42341399996076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8">
          <cell r="F588">
            <v>-103.43593999999575</v>
          </cell>
          <cell r="G588">
            <v>30.393050000013318</v>
          </cell>
          <cell r="H588">
            <v>54.628950000012992</v>
          </cell>
          <cell r="I588">
            <v>-181.43092000001343</v>
          </cell>
          <cell r="J588">
            <v>0</v>
          </cell>
          <cell r="K588">
            <v>-257.49444000000949</v>
          </cell>
          <cell r="L588">
            <v>0</v>
          </cell>
          <cell r="M588">
            <v>-161.26716000004672</v>
          </cell>
          <cell r="N588">
            <v>-610.7050599999493</v>
          </cell>
          <cell r="O588">
            <v>-198.62802000000374</v>
          </cell>
          <cell r="P588">
            <v>35.886960000003455</v>
          </cell>
          <cell r="Q588">
            <v>-27.795949999999721</v>
          </cell>
          <cell r="R588">
            <v>-1945.8549999995157</v>
          </cell>
          <cell r="S588">
            <v>-158.62826000002678</v>
          </cell>
          <cell r="T588">
            <v>96.331049999978859</v>
          </cell>
          <cell r="U588">
            <v>-99.5168999999878</v>
          </cell>
          <cell r="V588">
            <v>-94.312830000009853</v>
          </cell>
          <cell r="W588">
            <v>0</v>
          </cell>
          <cell r="X588">
            <v>-420.26112999999896</v>
          </cell>
          <cell r="Y588">
            <v>-35.064780000015162</v>
          </cell>
          <cell r="Z588">
            <v>-180.37539000000106</v>
          </cell>
          <cell r="AA588">
            <v>-685.93779999995604</v>
          </cell>
          <cell r="AB588">
            <v>-510.4333199999528</v>
          </cell>
          <cell r="AC588">
            <v>-89.26811999999336</v>
          </cell>
          <cell r="AD588">
            <v>231.61248000001069</v>
          </cell>
          <cell r="AE588">
            <v>-2051.3468100000173</v>
          </cell>
          <cell r="AF588">
            <v>287.62339999998221</v>
          </cell>
          <cell r="AG588">
            <v>-21.077530000009574</v>
          </cell>
          <cell r="AH588">
            <v>5.1380099999951199</v>
          </cell>
          <cell r="AI588">
            <v>20.67392000000109</v>
          </cell>
          <cell r="AJ588">
            <v>-40.299100000003818</v>
          </cell>
          <cell r="AK588">
            <v>-897.17175000000861</v>
          </cell>
          <cell r="AL588">
            <v>-168.34436999997706</v>
          </cell>
          <cell r="AM588">
            <v>-161.28357999998843</v>
          </cell>
          <cell r="AN588">
            <v>-729.72350999998162</v>
          </cell>
          <cell r="AO588">
            <v>-260.2807600000524</v>
          </cell>
          <cell r="AP588">
            <v>-144.28436000001966</v>
          </cell>
          <cell r="AQ588">
            <v>57.68281999998726</v>
          </cell>
          <cell r="AR588">
            <v>-2357.2599500007927</v>
          </cell>
          <cell r="AS588">
            <v>172.37034000002313</v>
          </cell>
          <cell r="AT588">
            <v>-86.156669999996666</v>
          </cell>
          <cell r="AU588">
            <v>-153.88721000001533</v>
          </cell>
          <cell r="AV588">
            <v>-39.46418999999878</v>
          </cell>
          <cell r="AW588">
            <v>-66.238920000003418</v>
          </cell>
          <cell r="AX588">
            <v>-527.87090999999782</v>
          </cell>
          <cell r="AY588">
            <v>-178.02679999999236</v>
          </cell>
          <cell r="AZ588">
            <v>-168.32511000003433</v>
          </cell>
          <cell r="BA588">
            <v>-814.68038000003435</v>
          </cell>
          <cell r="BB588">
            <v>-220.14471999998204</v>
          </cell>
          <cell r="BC588">
            <v>-146.13760000001639</v>
          </cell>
          <cell r="BD588">
            <v>-128.69777999998769</v>
          </cell>
          <cell r="BE588">
            <v>-2239.5750799998641</v>
          </cell>
          <cell r="BF588">
            <v>-21.321950000012293</v>
          </cell>
          <cell r="BG588">
            <v>36.138199999986682</v>
          </cell>
          <cell r="BH588">
            <v>-93.717119999986608</v>
          </cell>
          <cell r="BI588">
            <v>151.2293200000131</v>
          </cell>
          <cell r="BJ588">
            <v>0</v>
          </cell>
          <cell r="BK588">
            <v>-694.50779999999213</v>
          </cell>
          <cell r="BL588">
            <v>-208.29383000000962</v>
          </cell>
          <cell r="BM588">
            <v>-133.9398499999661</v>
          </cell>
          <cell r="BN588">
            <v>-885.28450999996858</v>
          </cell>
          <cell r="BO588">
            <v>-407.12799000000814</v>
          </cell>
          <cell r="BP588">
            <v>-22.485380000027362</v>
          </cell>
          <cell r="BQ588">
            <v>39.735830000019632</v>
          </cell>
          <cell r="BR588">
            <v>-3606.3112499997951</v>
          </cell>
          <cell r="BS588">
            <v>-145.22847000003094</v>
          </cell>
          <cell r="BT588">
            <v>-152.19578999999794</v>
          </cell>
          <cell r="BU588">
            <v>-98.635780000011437</v>
          </cell>
          <cell r="BV588">
            <v>-101.19138999999268</v>
          </cell>
          <cell r="BW588">
            <v>0</v>
          </cell>
          <cell r="BX588">
            <v>-608.00768999999855</v>
          </cell>
          <cell r="BY588">
            <v>-725.7379699999874</v>
          </cell>
          <cell r="BZ588">
            <v>-955.37511000002269</v>
          </cell>
          <cell r="CA588">
            <v>-201.6201299999957</v>
          </cell>
          <cell r="CB588">
            <v>-299.76510000001872</v>
          </cell>
          <cell r="CC588">
            <v>-128.77406999998493</v>
          </cell>
          <cell r="CD588">
            <v>-189.77974999998696</v>
          </cell>
          <cell r="CE588">
            <v>-3112.4996099993587</v>
          </cell>
          <cell r="CF588">
            <v>-71.082709999987856</v>
          </cell>
          <cell r="CG588">
            <v>84.450750000018161</v>
          </cell>
          <cell r="CH588">
            <v>-67.727660000004107</v>
          </cell>
          <cell r="CI588">
            <v>-109.34004999999888</v>
          </cell>
          <cell r="CJ588">
            <v>0</v>
          </cell>
          <cell r="CK588">
            <v>-343.23665000000619</v>
          </cell>
          <cell r="CL588">
            <v>-891.32746999998926</v>
          </cell>
          <cell r="CM588">
            <v>-748.34399000002304</v>
          </cell>
          <cell r="CN588">
            <v>-660.69244999997318</v>
          </cell>
          <cell r="CO588">
            <v>-161.2709699999541</v>
          </cell>
          <cell r="CP588">
            <v>-0.94445999996969476</v>
          </cell>
          <cell r="CQ588">
            <v>-142.98395000002347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-68.724620999972103</v>
          </cell>
          <cell r="G590">
            <v>14.342585999984294</v>
          </cell>
          <cell r="H590">
            <v>-332.61458500000299</v>
          </cell>
          <cell r="I590">
            <v>-264.42930599997635</v>
          </cell>
          <cell r="J590">
            <v>-177.05100599999423</v>
          </cell>
          <cell r="K590">
            <v>-721.51791600004071</v>
          </cell>
          <cell r="L590">
            <v>-1028.1982270000153</v>
          </cell>
          <cell r="M590">
            <v>-665.52946200000588</v>
          </cell>
          <cell r="N590">
            <v>-357.48105000000214</v>
          </cell>
          <cell r="O590">
            <v>103.67557200003648</v>
          </cell>
          <cell r="P590">
            <v>-177.08099099999527</v>
          </cell>
          <cell r="Q590">
            <v>-169.46572500001639</v>
          </cell>
          <cell r="R590">
            <v>-3758.4497309997678</v>
          </cell>
          <cell r="S590">
            <v>-89.9333639999968</v>
          </cell>
          <cell r="T590">
            <v>-420.12320199998794</v>
          </cell>
          <cell r="U590">
            <v>-221.30236800000421</v>
          </cell>
          <cell r="V590">
            <v>-126.61006300000008</v>
          </cell>
          <cell r="W590">
            <v>84.567760000005364</v>
          </cell>
          <cell r="X590">
            <v>-641.80751200002851</v>
          </cell>
          <cell r="Y590">
            <v>-1044.2548550000647</v>
          </cell>
          <cell r="Z590">
            <v>-759.11165400000755</v>
          </cell>
          <cell r="AA590">
            <v>-280.00539699997171</v>
          </cell>
          <cell r="AB590">
            <v>-56.996328999986872</v>
          </cell>
          <cell r="AC590">
            <v>-116.97190400000545</v>
          </cell>
          <cell r="AD590">
            <v>-85.900843000039458</v>
          </cell>
          <cell r="AE590">
            <v>-3018.9560119993985</v>
          </cell>
          <cell r="AF590">
            <v>-247.46970799998962</v>
          </cell>
          <cell r="AG590">
            <v>-85.058530000009341</v>
          </cell>
          <cell r="AH590">
            <v>-66.664836000010837</v>
          </cell>
          <cell r="AI590">
            <v>-22.909167000005255</v>
          </cell>
          <cell r="AJ590">
            <v>142.07559500000207</v>
          </cell>
          <cell r="AK590">
            <v>-481.11501000000862</v>
          </cell>
          <cell r="AL590">
            <v>-963.02864399994723</v>
          </cell>
          <cell r="AM590">
            <v>-727.94659100001445</v>
          </cell>
          <cell r="AN590">
            <v>-377.15345300000627</v>
          </cell>
          <cell r="AO590">
            <v>-117.91949899995234</v>
          </cell>
          <cell r="AP590">
            <v>39.857663999981014</v>
          </cell>
          <cell r="AQ590">
            <v>-111.62383300001966</v>
          </cell>
          <cell r="AR590">
            <v>-4427.7849250002764</v>
          </cell>
          <cell r="AS590">
            <v>-34.041003999998793</v>
          </cell>
          <cell r="AT590">
            <v>-167.15484699999797</v>
          </cell>
          <cell r="AU590">
            <v>-129.82890200003749</v>
          </cell>
          <cell r="AV590">
            <v>-101.20666599998367</v>
          </cell>
          <cell r="AW590">
            <v>-125.33162400001311</v>
          </cell>
          <cell r="AX590">
            <v>-330.49239600001602</v>
          </cell>
          <cell r="AY590">
            <v>-1132.4641919999849</v>
          </cell>
          <cell r="AZ590">
            <v>-1068.2942509999848</v>
          </cell>
          <cell r="BA590">
            <v>-813.73331699997652</v>
          </cell>
          <cell r="BB590">
            <v>-429.44792999996571</v>
          </cell>
          <cell r="BC590">
            <v>-115.18694499999401</v>
          </cell>
          <cell r="BD590">
            <v>19.39714900002582</v>
          </cell>
          <cell r="BE590">
            <v>-3645.6414659996517</v>
          </cell>
          <cell r="BF590">
            <v>-306.83276900000055</v>
          </cell>
          <cell r="BG590">
            <v>-62.096710000012536</v>
          </cell>
          <cell r="BH590">
            <v>-134.55907699998352</v>
          </cell>
          <cell r="BI590">
            <v>-59.712809999997262</v>
          </cell>
          <cell r="BJ590">
            <v>1.9628599999996368</v>
          </cell>
          <cell r="BK590">
            <v>-741.23618000000715</v>
          </cell>
          <cell r="BL590">
            <v>-855.24041500000749</v>
          </cell>
          <cell r="BM590">
            <v>-670.24439900001744</v>
          </cell>
          <cell r="BN590">
            <v>-351.74435499997344</v>
          </cell>
          <cell r="BO590">
            <v>-518.26314399996772</v>
          </cell>
          <cell r="BP590">
            <v>213.52158400000189</v>
          </cell>
          <cell r="BQ590">
            <v>-161.19605099997716</v>
          </cell>
          <cell r="BR590">
            <v>-2298.153681000229</v>
          </cell>
          <cell r="BS590">
            <v>269.26137300004484</v>
          </cell>
          <cell r="BT590">
            <v>-123.19570299997577</v>
          </cell>
          <cell r="BU590">
            <v>-66.767648999986704</v>
          </cell>
          <cell r="BV590">
            <v>-26.853226999985054</v>
          </cell>
          <cell r="BW590">
            <v>-50.176895000011427</v>
          </cell>
          <cell r="BX590">
            <v>-101.6062399999937</v>
          </cell>
          <cell r="BY590">
            <v>-878.65713399997912</v>
          </cell>
          <cell r="BZ590">
            <v>-569.93093099998077</v>
          </cell>
          <cell r="CA590">
            <v>-233.30495999997947</v>
          </cell>
          <cell r="CB590">
            <v>-290.53594800003339</v>
          </cell>
          <cell r="CC590">
            <v>-169.01600699999835</v>
          </cell>
          <cell r="CD590">
            <v>-57.370360000000801</v>
          </cell>
          <cell r="CE590">
            <v>-2458.9713420006447</v>
          </cell>
          <cell r="CF590">
            <v>-55.958477000007406</v>
          </cell>
          <cell r="CG590">
            <v>-80.815428999980213</v>
          </cell>
          <cell r="CH590">
            <v>-250.06085700000403</v>
          </cell>
          <cell r="CI590">
            <v>-42.558565999992425</v>
          </cell>
          <cell r="CJ590">
            <v>-218.80080000002636</v>
          </cell>
          <cell r="CK590">
            <v>71.786307000031229</v>
          </cell>
          <cell r="CL590">
            <v>-808.30504899995867</v>
          </cell>
          <cell r="CM590">
            <v>-622.97502499993425</v>
          </cell>
          <cell r="CN590">
            <v>-58.18597500002943</v>
          </cell>
          <cell r="CO590">
            <v>-89.803546999988612</v>
          </cell>
          <cell r="CP590">
            <v>-301.35541400001966</v>
          </cell>
          <cell r="CQ590">
            <v>-1.9385100000072271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0.72870600000169361</v>
          </cell>
          <cell r="G591">
            <v>14.989524999997229</v>
          </cell>
          <cell r="H591">
            <v>2.9399999984889291E-3</v>
          </cell>
          <cell r="I591">
            <v>-4.5648000000001048</v>
          </cell>
          <cell r="J591">
            <v>0</v>
          </cell>
          <cell r="K591">
            <v>0</v>
          </cell>
          <cell r="L591">
            <v>4.0832520000003569</v>
          </cell>
          <cell r="M591">
            <v>-111.35890500000096</v>
          </cell>
          <cell r="N591">
            <v>8.6882999996305443E-2</v>
          </cell>
          <cell r="O591">
            <v>-0.28384399999777088</v>
          </cell>
          <cell r="P591">
            <v>-4.3422350000037113</v>
          </cell>
          <cell r="Q591">
            <v>3.3907000004546717E-2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13.850516000002244</v>
          </cell>
          <cell r="G592">
            <v>14.588642000002437</v>
          </cell>
          <cell r="H592">
            <v>-2.1276870000001509</v>
          </cell>
          <cell r="I592">
            <v>-92.728118499999255</v>
          </cell>
          <cell r="J592">
            <v>5.3672449999976379</v>
          </cell>
          <cell r="K592">
            <v>-72.846193500001391</v>
          </cell>
          <cell r="L592">
            <v>-22.448079999998299</v>
          </cell>
          <cell r="M592">
            <v>50.379949499998474</v>
          </cell>
          <cell r="N592">
            <v>-46.950177499998972</v>
          </cell>
          <cell r="O592">
            <v>-58.723644499998045</v>
          </cell>
          <cell r="P592">
            <v>21.555468000002293</v>
          </cell>
          <cell r="Q592">
            <v>-6.4559689999987313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</row>
        <row r="593">
          <cell r="F593">
            <v>-20.56282000002102</v>
          </cell>
          <cell r="G593">
            <v>-38.114050000003772</v>
          </cell>
          <cell r="H593">
            <v>-56.656990000003134</v>
          </cell>
          <cell r="I593">
            <v>-96.999729999995907</v>
          </cell>
          <cell r="J593">
            <v>-4.2929100000037579</v>
          </cell>
          <cell r="K593">
            <v>-175.88482000000658</v>
          </cell>
          <cell r="L593">
            <v>-2.2688499999931082</v>
          </cell>
          <cell r="M593">
            <v>-295.6133700000064</v>
          </cell>
          <cell r="N593">
            <v>-352.38907000000472</v>
          </cell>
          <cell r="O593">
            <v>-355.68269000001601</v>
          </cell>
          <cell r="P593">
            <v>33.490500000014435</v>
          </cell>
          <cell r="Q593">
            <v>178.23533999998472</v>
          </cell>
          <cell r="R593">
            <v>-1568.0506599999499</v>
          </cell>
          <cell r="S593">
            <v>22.444439999992028</v>
          </cell>
          <cell r="T593">
            <v>-1.7014099999942118</v>
          </cell>
          <cell r="U593">
            <v>-29.845979999998235</v>
          </cell>
          <cell r="V593">
            <v>-56.789019999996526</v>
          </cell>
          <cell r="W593">
            <v>-12.507519999999204</v>
          </cell>
          <cell r="X593">
            <v>-378.58288000000175</v>
          </cell>
          <cell r="Y593">
            <v>-142.53628000000026</v>
          </cell>
          <cell r="Z593">
            <v>-157.41151000000536</v>
          </cell>
          <cell r="AA593">
            <v>-294.13704999999027</v>
          </cell>
          <cell r="AB593">
            <v>-451.20068999999785</v>
          </cell>
          <cell r="AC593">
            <v>-28.328930000017863</v>
          </cell>
          <cell r="AD593">
            <v>-37.453830000013113</v>
          </cell>
          <cell r="AE593">
            <v>-795.49339000019245</v>
          </cell>
          <cell r="AF593">
            <v>42.932130000001052</v>
          </cell>
          <cell r="AG593">
            <v>25.683949999991455</v>
          </cell>
          <cell r="AH593">
            <v>-6.8506500000075903</v>
          </cell>
          <cell r="AI593">
            <v>-32.350809999988996</v>
          </cell>
          <cell r="AJ593">
            <v>66.791069999999308</v>
          </cell>
          <cell r="AK593">
            <v>-174.76808000000892</v>
          </cell>
          <cell r="AL593">
            <v>-65.371950000000652</v>
          </cell>
          <cell r="AM593">
            <v>-111.303190000006</v>
          </cell>
          <cell r="AN593">
            <v>-290.71251000001212</v>
          </cell>
          <cell r="AO593">
            <v>-168.21068999997806</v>
          </cell>
          <cell r="AP593">
            <v>-134.54694999998901</v>
          </cell>
          <cell r="AQ593">
            <v>53.21429000000353</v>
          </cell>
          <cell r="AR593">
            <v>-1305.3616000001784</v>
          </cell>
          <cell r="AS593">
            <v>-159.95618000000832</v>
          </cell>
          <cell r="AT593">
            <v>-54.759950000006938</v>
          </cell>
          <cell r="AU593">
            <v>-0.92871999999624677</v>
          </cell>
          <cell r="AV593">
            <v>-72.827499999999418</v>
          </cell>
          <cell r="AW593">
            <v>-24.285190000002331</v>
          </cell>
          <cell r="AX593">
            <v>-216.25455000001239</v>
          </cell>
          <cell r="AY593">
            <v>-41.93650000001071</v>
          </cell>
          <cell r="AZ593">
            <v>-217.39284999997471</v>
          </cell>
          <cell r="BA593">
            <v>-279.01895999998669</v>
          </cell>
          <cell r="BB593">
            <v>-213.26191999998991</v>
          </cell>
          <cell r="BC593">
            <v>11.126510000001872</v>
          </cell>
          <cell r="BD593">
            <v>-35.865790000010747</v>
          </cell>
          <cell r="BE593">
            <v>-696.95395999983884</v>
          </cell>
          <cell r="BF593">
            <v>-17.739340000000084</v>
          </cell>
          <cell r="BG593">
            <v>-22.005850000001374</v>
          </cell>
          <cell r="BH593">
            <v>-42.852230000004056</v>
          </cell>
          <cell r="BI593">
            <v>-56.371590000009746</v>
          </cell>
          <cell r="BJ593">
            <v>-39.052129999996396</v>
          </cell>
          <cell r="BK593">
            <v>-218.72573000000557</v>
          </cell>
          <cell r="BL593">
            <v>0</v>
          </cell>
          <cell r="BM593">
            <v>-50.42337000000407</v>
          </cell>
          <cell r="BN593">
            <v>-6.8666399999929126</v>
          </cell>
          <cell r="BO593">
            <v>-169.72601000001305</v>
          </cell>
          <cell r="BP593">
            <v>48.266850000014529</v>
          </cell>
          <cell r="BQ593">
            <v>-121.45792000001529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-149.28390999999829</v>
          </cell>
          <cell r="G594">
            <v>-197.6625500000082</v>
          </cell>
          <cell r="H594">
            <v>-280.35761000000639</v>
          </cell>
          <cell r="I594">
            <v>-166.4841899999883</v>
          </cell>
          <cell r="J594">
            <v>-183.01795000000857</v>
          </cell>
          <cell r="K594">
            <v>-611.25751000002492</v>
          </cell>
          <cell r="L594">
            <v>-631.55820999998832</v>
          </cell>
          <cell r="M594">
            <v>-745.97697999997763</v>
          </cell>
          <cell r="N594">
            <v>-550.03814000001876</v>
          </cell>
          <cell r="O594">
            <v>-89.848029999993742</v>
          </cell>
          <cell r="P594">
            <v>-368.64436000003479</v>
          </cell>
          <cell r="Q594">
            <v>-141.05742000002647</v>
          </cell>
          <cell r="R594">
            <v>-3691.56520000007</v>
          </cell>
          <cell r="S594">
            <v>116.69903000001796</v>
          </cell>
          <cell r="T594">
            <v>-33.321549999993294</v>
          </cell>
          <cell r="U594">
            <v>-108.75248999998439</v>
          </cell>
          <cell r="V594">
            <v>-218.40932999999495</v>
          </cell>
          <cell r="W594">
            <v>-7.1006599999964237</v>
          </cell>
          <cell r="X594">
            <v>-916.08136000001105</v>
          </cell>
          <cell r="Y594">
            <v>-829.35654999996768</v>
          </cell>
          <cell r="Z594">
            <v>-939.37745999998879</v>
          </cell>
          <cell r="AA594">
            <v>-220.78943000000436</v>
          </cell>
          <cell r="AB594">
            <v>-229.3102099999669</v>
          </cell>
          <cell r="AC594">
            <v>-244.49706999998307</v>
          </cell>
          <cell r="AD594">
            <v>-61.268119999964256</v>
          </cell>
          <cell r="AE594">
            <v>-3912.1346500008367</v>
          </cell>
          <cell r="AF594">
            <v>-138.00763999996707</v>
          </cell>
          <cell r="AG594">
            <v>-210.355579999974</v>
          </cell>
          <cell r="AH594">
            <v>-220.96354999998584</v>
          </cell>
          <cell r="AI594">
            <v>-80.279860000009649</v>
          </cell>
          <cell r="AJ594">
            <v>-169.42317000002367</v>
          </cell>
          <cell r="AK594">
            <v>-520.42096000001766</v>
          </cell>
          <cell r="AL594">
            <v>-890.1632100000279</v>
          </cell>
          <cell r="AM594">
            <v>-877.14175000000978</v>
          </cell>
          <cell r="AN594">
            <v>-405.91581999999471</v>
          </cell>
          <cell r="AO594">
            <v>-361.05006000003777</v>
          </cell>
          <cell r="AP594">
            <v>-35.43027000001166</v>
          </cell>
          <cell r="AQ594">
            <v>-2.9827800000202842</v>
          </cell>
          <cell r="AR594">
            <v>-4199.8758600000292</v>
          </cell>
          <cell r="AS594">
            <v>-170.04078000003938</v>
          </cell>
          <cell r="AT594">
            <v>-79.92573999997694</v>
          </cell>
          <cell r="AU594">
            <v>-130.258050000004</v>
          </cell>
          <cell r="AV594">
            <v>-119.05358999999589</v>
          </cell>
          <cell r="AW594">
            <v>-187.69344000000274</v>
          </cell>
          <cell r="AX594">
            <v>-421.1142600000021</v>
          </cell>
          <cell r="AY594">
            <v>-1111.5671399999992</v>
          </cell>
          <cell r="AZ594">
            <v>-1103.142119999975</v>
          </cell>
          <cell r="BA594">
            <v>-483.07883999997284</v>
          </cell>
          <cell r="BB594">
            <v>-284.33323000004748</v>
          </cell>
          <cell r="BC594">
            <v>-30.321449999988545</v>
          </cell>
          <cell r="BD594">
            <v>-79.347219999996014</v>
          </cell>
          <cell r="BE594">
            <v>-5500.7184700015932</v>
          </cell>
          <cell r="BF594">
            <v>-89.464280000014696</v>
          </cell>
          <cell r="BG594">
            <v>-349.47775999997975</v>
          </cell>
          <cell r="BH594">
            <v>-86.614409999980126</v>
          </cell>
          <cell r="BI594">
            <v>6.8813200000149664</v>
          </cell>
          <cell r="BJ594">
            <v>-19.649579999997513</v>
          </cell>
          <cell r="BK594">
            <v>-1277.7312399999937</v>
          </cell>
          <cell r="BL594">
            <v>-1234.3988799999934</v>
          </cell>
          <cell r="BM594">
            <v>-1246.6984899999807</v>
          </cell>
          <cell r="BN594">
            <v>-687.03438999998616</v>
          </cell>
          <cell r="BO594">
            <v>-460.60016000003088</v>
          </cell>
          <cell r="BP594">
            <v>-10.867599999997765</v>
          </cell>
          <cell r="BQ594">
            <v>-45.062999999965541</v>
          </cell>
          <cell r="BR594">
            <v>-3836.2931299996562</v>
          </cell>
          <cell r="BS594">
            <v>-363.34094000002369</v>
          </cell>
          <cell r="BT594">
            <v>-167.25076999998419</v>
          </cell>
          <cell r="BU594">
            <v>-211.80716000002576</v>
          </cell>
          <cell r="BV594">
            <v>-98.066849999973783</v>
          </cell>
          <cell r="BW594">
            <v>-59.354149999999208</v>
          </cell>
          <cell r="BX594">
            <v>-376.77860999997938</v>
          </cell>
          <cell r="BY594">
            <v>-760.28869999997551</v>
          </cell>
          <cell r="BZ594">
            <v>-700.86748000001535</v>
          </cell>
          <cell r="CA594">
            <v>-384.8110400000005</v>
          </cell>
          <cell r="CB594">
            <v>-279.00089000002481</v>
          </cell>
          <cell r="CC594">
            <v>-91.568559999985155</v>
          </cell>
          <cell r="CD594">
            <v>-343.15798000001814</v>
          </cell>
          <cell r="CE594">
            <v>-3833.692600000184</v>
          </cell>
          <cell r="CF594">
            <v>-115.39143000001786</v>
          </cell>
          <cell r="CG594">
            <v>-38.874720000021625</v>
          </cell>
          <cell r="CH594">
            <v>-147.82874999998603</v>
          </cell>
          <cell r="CI594">
            <v>-59.038100000005215</v>
          </cell>
          <cell r="CJ594">
            <v>-157.46121999999741</v>
          </cell>
          <cell r="CK594">
            <v>-650.0920599999954</v>
          </cell>
          <cell r="CL594">
            <v>-783.27205999998841</v>
          </cell>
          <cell r="CM594">
            <v>-1154.6514000000316</v>
          </cell>
          <cell r="CN594">
            <v>-232.91119000001345</v>
          </cell>
          <cell r="CO594">
            <v>-309.26042000000598</v>
          </cell>
          <cell r="CP594">
            <v>113.30212000000756</v>
          </cell>
          <cell r="CQ594">
            <v>-298.21337000001222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-61.913068999943789</v>
          </cell>
          <cell r="G595">
            <v>-58.853204000042751</v>
          </cell>
          <cell r="H595">
            <v>-14.123399999982212</v>
          </cell>
          <cell r="I595">
            <v>-99.32471799995983</v>
          </cell>
          <cell r="J595">
            <v>6.3677159999497235</v>
          </cell>
          <cell r="K595">
            <v>-374.11050299997441</v>
          </cell>
          <cell r="L595">
            <v>-1283.8415609999793</v>
          </cell>
          <cell r="M595">
            <v>-1119.4227899999241</v>
          </cell>
          <cell r="N595">
            <v>-164.83326600003056</v>
          </cell>
          <cell r="O595">
            <v>-266.58168100001058</v>
          </cell>
          <cell r="P595">
            <v>-37.431507000001147</v>
          </cell>
          <cell r="Q595">
            <v>-175.17178800003603</v>
          </cell>
          <cell r="R595">
            <v>-4036.0981300002895</v>
          </cell>
          <cell r="S595">
            <v>-400.48772899998585</v>
          </cell>
          <cell r="T595">
            <v>-76.049063999962527</v>
          </cell>
          <cell r="U595">
            <v>-31.299515999970026</v>
          </cell>
          <cell r="V595">
            <v>-156.93198200006736</v>
          </cell>
          <cell r="W595">
            <v>-102.16149500000756</v>
          </cell>
          <cell r="X595">
            <v>-633.26981000002706</v>
          </cell>
          <cell r="Y595">
            <v>-1501.0754359999555</v>
          </cell>
          <cell r="Z595">
            <v>-1009.9364179999684</v>
          </cell>
          <cell r="AA595">
            <v>-163.27954700001283</v>
          </cell>
          <cell r="AB595">
            <v>-38.084335000021383</v>
          </cell>
          <cell r="AC595">
            <v>28.269243000017013</v>
          </cell>
          <cell r="AD595">
            <v>48.207959000021219</v>
          </cell>
          <cell r="AE595">
            <v>-2676.7954340004362</v>
          </cell>
          <cell r="AF595">
            <v>-38.427003999997396</v>
          </cell>
          <cell r="AG595">
            <v>-9.5190040000597946</v>
          </cell>
          <cell r="AH595">
            <v>-297.30256699997699</v>
          </cell>
          <cell r="AI595">
            <v>-151.02125399996294</v>
          </cell>
          <cell r="AJ595">
            <v>-141.55306300002849</v>
          </cell>
          <cell r="AK595">
            <v>57.909984999976587</v>
          </cell>
          <cell r="AL595">
            <v>-1008.4675859999843</v>
          </cell>
          <cell r="AM595">
            <v>-961.20954100001836</v>
          </cell>
          <cell r="AN595">
            <v>-283.29042800003663</v>
          </cell>
          <cell r="AO595">
            <v>128.21315199998207</v>
          </cell>
          <cell r="AP595">
            <v>82.783159999991767</v>
          </cell>
          <cell r="AQ595">
            <v>-54.911283999972511</v>
          </cell>
          <cell r="AR595">
            <v>-4063.757689000573</v>
          </cell>
          <cell r="AS595">
            <v>-4.7568390000378713</v>
          </cell>
          <cell r="AT595">
            <v>-88.164552999951411</v>
          </cell>
          <cell r="AU595">
            <v>-383.51529200002551</v>
          </cell>
          <cell r="AV595">
            <v>-181.65781499998411</v>
          </cell>
          <cell r="AW595">
            <v>-172.88683999999193</v>
          </cell>
          <cell r="AX595">
            <v>-323.3941089999862</v>
          </cell>
          <cell r="AY595">
            <v>-1314.5122260000207</v>
          </cell>
          <cell r="AZ595">
            <v>-1047.8553050000337</v>
          </cell>
          <cell r="BA595">
            <v>-479.20797400001902</v>
          </cell>
          <cell r="BB595">
            <v>-36.03627600002801</v>
          </cell>
          <cell r="BC595">
            <v>-21.394727999984752</v>
          </cell>
          <cell r="BD595">
            <v>-10.375731999985874</v>
          </cell>
          <cell r="BE595">
            <v>-4312.433285000734</v>
          </cell>
          <cell r="BF595">
            <v>-31.087284000008367</v>
          </cell>
          <cell r="BG595">
            <v>-151.22681000008015</v>
          </cell>
          <cell r="BH595">
            <v>-89.31370399997104</v>
          </cell>
          <cell r="BI595">
            <v>-244.08010500000091</v>
          </cell>
          <cell r="BJ595">
            <v>-148.32175599999027</v>
          </cell>
          <cell r="BK595">
            <v>-319.76201999996556</v>
          </cell>
          <cell r="BL595">
            <v>-1083.3609559999895</v>
          </cell>
          <cell r="BM595">
            <v>-1153.3995669999858</v>
          </cell>
          <cell r="BN595">
            <v>-402.30387899995549</v>
          </cell>
          <cell r="BO595">
            <v>-230.30082700005732</v>
          </cell>
          <cell r="BP595">
            <v>-389.75733600003878</v>
          </cell>
          <cell r="BQ595">
            <v>-69.519041000050493</v>
          </cell>
          <cell r="BR595">
            <v>-3076.2716940008104</v>
          </cell>
          <cell r="BS595">
            <v>-97.029570000013337</v>
          </cell>
          <cell r="BT595">
            <v>-57.492794000019785</v>
          </cell>
          <cell r="BU595">
            <v>-97.691082999925129</v>
          </cell>
          <cell r="BV595">
            <v>-264.10016999999061</v>
          </cell>
          <cell r="BW595">
            <v>-29.509199999971315</v>
          </cell>
          <cell r="BX595">
            <v>-243.5749979999382</v>
          </cell>
          <cell r="BY595">
            <v>-1273.4674559999839</v>
          </cell>
          <cell r="BZ595">
            <v>-698.61427999997977</v>
          </cell>
          <cell r="CA595">
            <v>140.34990699996706</v>
          </cell>
          <cell r="CB595">
            <v>-83.391604000004008</v>
          </cell>
          <cell r="CC595">
            <v>-275.88709400000516</v>
          </cell>
          <cell r="CD595">
            <v>-95.863352000014856</v>
          </cell>
          <cell r="CE595">
            <v>-3000.7505950001068</v>
          </cell>
          <cell r="CF595">
            <v>-12.908774000010453</v>
          </cell>
          <cell r="CG595">
            <v>-98.146037999948021</v>
          </cell>
          <cell r="CH595">
            <v>-270.01080299995374</v>
          </cell>
          <cell r="CI595">
            <v>-161.76844400004484</v>
          </cell>
          <cell r="CJ595">
            <v>-241.86043000000063</v>
          </cell>
          <cell r="CK595">
            <v>-8.2868489999673329</v>
          </cell>
          <cell r="CL595">
            <v>-1487.7297210000688</v>
          </cell>
          <cell r="CM595">
            <v>-662.95787799998652</v>
          </cell>
          <cell r="CN595">
            <v>101.54968599998392</v>
          </cell>
          <cell r="CO595">
            <v>-71.113033000030555</v>
          </cell>
          <cell r="CP595">
            <v>-41.841189999948256</v>
          </cell>
          <cell r="CQ595">
            <v>-45.677120999956969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8">
          <cell r="F598">
            <v>-389.34113800013438</v>
          </cell>
          <cell r="G598">
            <v>-220.31600100034848</v>
          </cell>
          <cell r="H598">
            <v>-631.24838200001977</v>
          </cell>
          <cell r="I598">
            <v>-905.96178249968216</v>
          </cell>
          <cell r="J598">
            <v>-352.62690500007011</v>
          </cell>
          <cell r="K598">
            <v>-2213.1113825002685</v>
          </cell>
          <cell r="L598">
            <v>-2964.2316759999376</v>
          </cell>
          <cell r="M598">
            <v>-3048.7887174999341</v>
          </cell>
          <cell r="N598">
            <v>-2082.3098804999609</v>
          </cell>
          <cell r="O598">
            <v>-866.0723374998197</v>
          </cell>
          <cell r="P598">
            <v>-496.56616499996744</v>
          </cell>
          <cell r="Q598">
            <v>-341.67760500009172</v>
          </cell>
          <cell r="R598">
            <v>-15000.01872099936</v>
          </cell>
          <cell r="S598">
            <v>-509.90588300023228</v>
          </cell>
          <cell r="T598">
            <v>-434.86417600000277</v>
          </cell>
          <cell r="U598">
            <v>-490.71725400001742</v>
          </cell>
          <cell r="V598">
            <v>-653.05322500015609</v>
          </cell>
          <cell r="W598">
            <v>-37.201914999866858</v>
          </cell>
          <cell r="X598">
            <v>-2990.002692000242</v>
          </cell>
          <cell r="Y598">
            <v>-3552.2879009998869</v>
          </cell>
          <cell r="Z598">
            <v>-3046.2124320000876</v>
          </cell>
          <cell r="AA598">
            <v>-1644.1492240000516</v>
          </cell>
          <cell r="AB598">
            <v>-1286.0248839999549</v>
          </cell>
          <cell r="AC598">
            <v>-450.79678099998273</v>
          </cell>
          <cell r="AD598">
            <v>95.197645999956876</v>
          </cell>
          <cell r="AE598">
            <v>-12454.726296000183</v>
          </cell>
          <cell r="AF598">
            <v>-93.348821999970824</v>
          </cell>
          <cell r="AG598">
            <v>-300.32669399981387</v>
          </cell>
          <cell r="AH598">
            <v>-586.64359300001524</v>
          </cell>
          <cell r="AI598">
            <v>-265.88717099989299</v>
          </cell>
          <cell r="AJ598">
            <v>-142.40866800013464</v>
          </cell>
          <cell r="AK598">
            <v>-2015.5658149998635</v>
          </cell>
          <cell r="AL598">
            <v>-3095.3757599999662</v>
          </cell>
          <cell r="AM598">
            <v>-2838.8846520001534</v>
          </cell>
          <cell r="AN598">
            <v>-2086.7957210000604</v>
          </cell>
          <cell r="AO598">
            <v>-779.24785699998029</v>
          </cell>
          <cell r="AP598">
            <v>-191.62075600004755</v>
          </cell>
          <cell r="AQ598">
            <v>-58.620787000050768</v>
          </cell>
          <cell r="AR598">
            <v>-16354.040024003014</v>
          </cell>
          <cell r="AS598">
            <v>-196.4244629999157</v>
          </cell>
          <cell r="AT598">
            <v>-476.16175999981351</v>
          </cell>
          <cell r="AU598">
            <v>-798.41817399999127</v>
          </cell>
          <cell r="AV598">
            <v>-514.20976099988911</v>
          </cell>
          <cell r="AW598">
            <v>-576.43601399997715</v>
          </cell>
          <cell r="AX598">
            <v>-1819.1262250000145</v>
          </cell>
          <cell r="AY598">
            <v>-3778.5068580000661</v>
          </cell>
          <cell r="AZ598">
            <v>-3605.0096359997988</v>
          </cell>
          <cell r="BA598">
            <v>-2869.7194710001349</v>
          </cell>
          <cell r="BB598">
            <v>-1183.2240760000423</v>
          </cell>
          <cell r="BC598">
            <v>-301.91421299986541</v>
          </cell>
          <cell r="BD598">
            <v>-234.88937300001271</v>
          </cell>
          <cell r="BE598">
            <v>-16395.322260998189</v>
          </cell>
          <cell r="BF598">
            <v>-466.44562299991958</v>
          </cell>
          <cell r="BG598">
            <v>-548.66893000015989</v>
          </cell>
          <cell r="BH598">
            <v>-447.05654099979438</v>
          </cell>
          <cell r="BI598">
            <v>-202.05386499990709</v>
          </cell>
          <cell r="BJ598">
            <v>-205.06060600013006</v>
          </cell>
          <cell r="BK598">
            <v>-3251.9629699997604</v>
          </cell>
          <cell r="BL598">
            <v>-3381.2940810003784</v>
          </cell>
          <cell r="BM598">
            <v>-3254.705675999634</v>
          </cell>
          <cell r="BN598">
            <v>-2333.2337739998475</v>
          </cell>
          <cell r="BO598">
            <v>-1786.0181309999898</v>
          </cell>
          <cell r="BP598">
            <v>-161.321882000193</v>
          </cell>
          <cell r="BQ598">
            <v>-357.50018199975602</v>
          </cell>
          <cell r="BR598">
            <v>-12817.029755000025</v>
          </cell>
          <cell r="BS598">
            <v>-336.33760700002313</v>
          </cell>
          <cell r="BT598">
            <v>-500.13505699997768</v>
          </cell>
          <cell r="BU598">
            <v>-474.90167200006545</v>
          </cell>
          <cell r="BV598">
            <v>-490.21163699997123</v>
          </cell>
          <cell r="BW598">
            <v>-139.04024499992374</v>
          </cell>
          <cell r="BX598">
            <v>-1329.9675380000845</v>
          </cell>
          <cell r="BY598">
            <v>-3638.1512599999551</v>
          </cell>
          <cell r="BZ598">
            <v>-2924.787800999824</v>
          </cell>
          <cell r="CA598">
            <v>-679.38622300024144</v>
          </cell>
          <cell r="CB598">
            <v>-952.69354200013913</v>
          </cell>
          <cell r="CC598">
            <v>-665.24573099985719</v>
          </cell>
          <cell r="CD598">
            <v>-686.17144200019538</v>
          </cell>
          <cell r="CE598">
            <v>-12405.914146997035</v>
          </cell>
          <cell r="CF598">
            <v>-255.34139099996537</v>
          </cell>
          <cell r="CG598">
            <v>-133.38543699984439</v>
          </cell>
          <cell r="CH598">
            <v>-735.6280699998606</v>
          </cell>
          <cell r="CI598">
            <v>-372.70516000001226</v>
          </cell>
          <cell r="CJ598">
            <v>-618.12244999990799</v>
          </cell>
          <cell r="CK598">
            <v>-929.8292519999668</v>
          </cell>
          <cell r="CL598">
            <v>-3970.6343000000343</v>
          </cell>
          <cell r="CM598">
            <v>-3188.9282930002082</v>
          </cell>
          <cell r="CN598">
            <v>-850.23992899991572</v>
          </cell>
          <cell r="CO598">
            <v>-631.44796999986283</v>
          </cell>
          <cell r="CP598">
            <v>-230.83894399972633</v>
          </cell>
          <cell r="CQ598">
            <v>-488.81295099994168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</row>
        <row r="610">
          <cell r="F610">
            <v>3.0419403000123566</v>
          </cell>
          <cell r="G610">
            <v>-275.4379093000025</v>
          </cell>
          <cell r="H610">
            <v>-1109.9719199999963</v>
          </cell>
          <cell r="I610">
            <v>-100.63037099999929</v>
          </cell>
          <cell r="J610">
            <v>-395.64062540000305</v>
          </cell>
          <cell r="K610">
            <v>-383.61230100000103</v>
          </cell>
          <cell r="L610">
            <v>21.331328000000212</v>
          </cell>
          <cell r="M610">
            <v>-117.84392600000137</v>
          </cell>
          <cell r="N610">
            <v>-244.15874899999471</v>
          </cell>
          <cell r="O610">
            <v>-238.79437499999767</v>
          </cell>
          <cell r="P610">
            <v>-191.62115009999252</v>
          </cell>
          <cell r="Q610">
            <v>-49.739956999997958</v>
          </cell>
          <cell r="R610">
            <v>-4249.5308328559622</v>
          </cell>
          <cell r="S610">
            <v>-164.22225799999433</v>
          </cell>
          <cell r="T610">
            <v>-695.2938056760031</v>
          </cell>
          <cell r="U610">
            <v>-697.92837299999519</v>
          </cell>
          <cell r="V610">
            <v>-396.22580400000152</v>
          </cell>
          <cell r="W610">
            <v>-525.09600666000188</v>
          </cell>
          <cell r="X610">
            <v>-317.08981209999911</v>
          </cell>
          <cell r="Y610">
            <v>-44.73758070000622</v>
          </cell>
          <cell r="Z610">
            <v>-224.34903900000063</v>
          </cell>
          <cell r="AA610">
            <v>-359.93713779999962</v>
          </cell>
          <cell r="AB610">
            <v>-342.3372720000043</v>
          </cell>
          <cell r="AC610">
            <v>-353.7888329999987</v>
          </cell>
          <cell r="AD610">
            <v>-128.524910919994</v>
          </cell>
          <cell r="AE610">
            <v>-1046.0517683001235</v>
          </cell>
          <cell r="AF610">
            <v>0</v>
          </cell>
          <cell r="AG610">
            <v>0</v>
          </cell>
          <cell r="AH610">
            <v>-84.070593000011286</v>
          </cell>
          <cell r="AI610">
            <v>-271.93185936000373</v>
          </cell>
          <cell r="AJ610">
            <v>-201.53474284000549</v>
          </cell>
          <cell r="AK610">
            <v>-64.681178400001954</v>
          </cell>
          <cell r="AL610">
            <v>-109.07277199999953</v>
          </cell>
          <cell r="AM610">
            <v>-5.8742127000004984</v>
          </cell>
          <cell r="AN610">
            <v>-17.966774000000441</v>
          </cell>
          <cell r="AO610">
            <v>-209.68864100000064</v>
          </cell>
          <cell r="AP610">
            <v>-81.23099500000535</v>
          </cell>
          <cell r="AQ610">
            <v>0</v>
          </cell>
          <cell r="AR610">
            <v>-1558.2635588000994</v>
          </cell>
          <cell r="AS610">
            <v>0</v>
          </cell>
          <cell r="AT610">
            <v>0</v>
          </cell>
          <cell r="AU610">
            <v>-138.19874600000912</v>
          </cell>
          <cell r="AV610">
            <v>-617.1721777000057</v>
          </cell>
          <cell r="AW610">
            <v>-304.94234560000041</v>
          </cell>
          <cell r="AX610">
            <v>-192.79170699999668</v>
          </cell>
          <cell r="AY610">
            <v>0</v>
          </cell>
          <cell r="AZ610">
            <v>-8.2500740000032238</v>
          </cell>
          <cell r="BA610">
            <v>-210.39224850000028</v>
          </cell>
          <cell r="BB610">
            <v>-86.516259999989416</v>
          </cell>
          <cell r="BC610">
            <v>0</v>
          </cell>
          <cell r="BD610">
            <v>0</v>
          </cell>
          <cell r="BE610">
            <v>-1095.8497934399638</v>
          </cell>
          <cell r="BF610">
            <v>0</v>
          </cell>
          <cell r="BG610">
            <v>0</v>
          </cell>
          <cell r="BH610">
            <v>-303.88051399998949</v>
          </cell>
          <cell r="BI610">
            <v>-305.12354899999627</v>
          </cell>
          <cell r="BJ610">
            <v>-146.75690613999905</v>
          </cell>
          <cell r="BK610">
            <v>-302.48996029999398</v>
          </cell>
          <cell r="BL610">
            <v>0</v>
          </cell>
          <cell r="BM610">
            <v>-0.7017749999940861</v>
          </cell>
          <cell r="BN610">
            <v>-36.897088999998232</v>
          </cell>
          <cell r="BO610">
            <v>0</v>
          </cell>
          <cell r="BP610">
            <v>0</v>
          </cell>
          <cell r="BQ610">
            <v>0</v>
          </cell>
          <cell r="BR610">
            <v>-4553.3928547999822</v>
          </cell>
          <cell r="BS610">
            <v>-311.19403299999249</v>
          </cell>
          <cell r="BT610">
            <v>-459.12396799999988</v>
          </cell>
          <cell r="BU610">
            <v>-579.09675870000501</v>
          </cell>
          <cell r="BV610">
            <v>-438.75274460000219</v>
          </cell>
          <cell r="BW610">
            <v>-316.71886269999959</v>
          </cell>
          <cell r="BX610">
            <v>-153.11791689999518</v>
          </cell>
          <cell r="BY610">
            <v>-178.03068750000239</v>
          </cell>
          <cell r="BZ610">
            <v>-101.42067599999427</v>
          </cell>
          <cell r="CA610">
            <v>-683.71483399999852</v>
          </cell>
          <cell r="CB610">
            <v>-684.1744883999927</v>
          </cell>
          <cell r="CC610">
            <v>-272.94868499999575</v>
          </cell>
          <cell r="CD610">
            <v>-375.09919999999693</v>
          </cell>
          <cell r="CE610">
            <v>-1904.2567179000471</v>
          </cell>
          <cell r="CF610">
            <v>0</v>
          </cell>
          <cell r="CG610">
            <v>-541.20844000000216</v>
          </cell>
          <cell r="CH610">
            <v>0</v>
          </cell>
          <cell r="CI610">
            <v>-186.21662360000482</v>
          </cell>
          <cell r="CJ610">
            <v>-665.39360230000602</v>
          </cell>
          <cell r="CK610">
            <v>-160.24709230000008</v>
          </cell>
          <cell r="CL610">
            <v>-96.632371300001978</v>
          </cell>
          <cell r="CM610">
            <v>-40.017759000002115</v>
          </cell>
          <cell r="CN610">
            <v>-214.75965339999675</v>
          </cell>
          <cell r="CO610">
            <v>0.21882400001049973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</row>
        <row r="611">
          <cell r="F611">
            <v>-483.9965310000116</v>
          </cell>
          <cell r="G611">
            <v>-593.36399600000004</v>
          </cell>
          <cell r="H611">
            <v>-357.72042499999952</v>
          </cell>
          <cell r="I611">
            <v>-160.12529890000587</v>
          </cell>
          <cell r="J611">
            <v>-600.56362349999836</v>
          </cell>
          <cell r="K611">
            <v>-174.11675159999868</v>
          </cell>
          <cell r="L611">
            <v>-20.643684999995457</v>
          </cell>
          <cell r="M611">
            <v>-193.26942599999893</v>
          </cell>
          <cell r="N611">
            <v>-392.80851999999868</v>
          </cell>
          <cell r="O611">
            <v>-296.07095600000321</v>
          </cell>
          <cell r="P611">
            <v>-515.6994982999895</v>
          </cell>
          <cell r="Q611">
            <v>-138.56239500000083</v>
          </cell>
          <cell r="R611">
            <v>-5332.6807903001318</v>
          </cell>
          <cell r="S611">
            <v>-300.20391999999993</v>
          </cell>
          <cell r="T611">
            <v>-965.52068150000559</v>
          </cell>
          <cell r="U611">
            <v>-797.0289168599993</v>
          </cell>
          <cell r="V611">
            <v>-90.308138000000326</v>
          </cell>
          <cell r="W611">
            <v>-628.09174290000374</v>
          </cell>
          <cell r="X611">
            <v>-371.01641200000086</v>
          </cell>
          <cell r="Y611">
            <v>-188.40169900000183</v>
          </cell>
          <cell r="Z611">
            <v>-271.68720494000081</v>
          </cell>
          <cell r="AA611">
            <v>-517.5767296999984</v>
          </cell>
          <cell r="AB611">
            <v>-438.54636200000095</v>
          </cell>
          <cell r="AC611">
            <v>-467.44927899999311</v>
          </cell>
          <cell r="AD611">
            <v>-296.84970439999597</v>
          </cell>
          <cell r="AE611">
            <v>-2832.8887870300096</v>
          </cell>
          <cell r="AF611">
            <v>0</v>
          </cell>
          <cell r="AG611">
            <v>-153.40368000000308</v>
          </cell>
          <cell r="AH611">
            <v>-474.65406802999496</v>
          </cell>
          <cell r="AI611">
            <v>-521.83453900000313</v>
          </cell>
          <cell r="AJ611">
            <v>-364.81874080000125</v>
          </cell>
          <cell r="AK611">
            <v>-248.01376799999707</v>
          </cell>
          <cell r="AL611">
            <v>-313.01443799999834</v>
          </cell>
          <cell r="AM611">
            <v>-71.697254999999132</v>
          </cell>
          <cell r="AN611">
            <v>-271.73504520000279</v>
          </cell>
          <cell r="AO611">
            <v>-429.39278300000296</v>
          </cell>
          <cell r="AP611">
            <v>15.675530000007711</v>
          </cell>
          <cell r="AQ611">
            <v>0</v>
          </cell>
          <cell r="AR611">
            <v>-3096.3840858498588</v>
          </cell>
          <cell r="AS611">
            <v>0</v>
          </cell>
          <cell r="AT611">
            <v>-352.02909899999213</v>
          </cell>
          <cell r="AU611">
            <v>-621.24527100000705</v>
          </cell>
          <cell r="AV611">
            <v>-335.41184324999631</v>
          </cell>
          <cell r="AW611">
            <v>-369.60356570000295</v>
          </cell>
          <cell r="AX611">
            <v>-519.18049800000153</v>
          </cell>
          <cell r="AY611">
            <v>-44.60847400000057</v>
          </cell>
          <cell r="AZ611">
            <v>-57.410819999997329</v>
          </cell>
          <cell r="BA611">
            <v>-340.79850889999943</v>
          </cell>
          <cell r="BB611">
            <v>-456.09600599999976</v>
          </cell>
          <cell r="BC611">
            <v>0</v>
          </cell>
          <cell r="BD611">
            <v>0</v>
          </cell>
          <cell r="BE611">
            <v>-1746.9989269999787</v>
          </cell>
          <cell r="BF611">
            <v>0</v>
          </cell>
          <cell r="BG611">
            <v>-33.528454999992391</v>
          </cell>
          <cell r="BH611">
            <v>-391.40498300000036</v>
          </cell>
          <cell r="BI611">
            <v>-537.34083880000253</v>
          </cell>
          <cell r="BJ611">
            <v>-354.82777619999979</v>
          </cell>
          <cell r="BK611">
            <v>-187.53662500000064</v>
          </cell>
          <cell r="BL611">
            <v>-10.905689999999595</v>
          </cell>
          <cell r="BM611">
            <v>0</v>
          </cell>
          <cell r="BN611">
            <v>-136.09495199999947</v>
          </cell>
          <cell r="BO611">
            <v>-95.359606999991229</v>
          </cell>
          <cell r="BP611">
            <v>0</v>
          </cell>
          <cell r="BQ611">
            <v>0</v>
          </cell>
          <cell r="BR611">
            <v>-2871.8451118069934</v>
          </cell>
          <cell r="BS611">
            <v>26.668883999998798</v>
          </cell>
          <cell r="BT611">
            <v>-764.57079499999236</v>
          </cell>
          <cell r="BU611">
            <v>-775.81601899999077</v>
          </cell>
          <cell r="BV611">
            <v>-64.639191107002262</v>
          </cell>
          <cell r="BW611">
            <v>-508.41810399999667</v>
          </cell>
          <cell r="BX611">
            <v>-336.88377800000308</v>
          </cell>
          <cell r="BY611">
            <v>-144.64095000000088</v>
          </cell>
          <cell r="BZ611">
            <v>27.50646720000077</v>
          </cell>
          <cell r="CA611">
            <v>-63.763763100003416</v>
          </cell>
          <cell r="CB611">
            <v>-489.91214069999842</v>
          </cell>
          <cell r="CC611">
            <v>189.77221789999749</v>
          </cell>
          <cell r="CD611">
            <v>32.852060000004712</v>
          </cell>
          <cell r="CE611">
            <v>-2408.6079621001845</v>
          </cell>
          <cell r="CF611">
            <v>-63.131632999997237</v>
          </cell>
          <cell r="CG611">
            <v>-516.2568900000042</v>
          </cell>
          <cell r="CH611">
            <v>-263.85289200000989</v>
          </cell>
          <cell r="CI611">
            <v>-345.93175429999974</v>
          </cell>
          <cell r="CJ611">
            <v>-625.4122423000008</v>
          </cell>
          <cell r="CK611">
            <v>-240.61364499999763</v>
          </cell>
          <cell r="CL611">
            <v>-217.94764340000256</v>
          </cell>
          <cell r="CM611">
            <v>166.86683099999937</v>
          </cell>
          <cell r="CN611">
            <v>-51.747845000005327</v>
          </cell>
          <cell r="CO611">
            <v>-190.49850510000397</v>
          </cell>
          <cell r="CP611">
            <v>-60.081743000002461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</row>
        <row r="612">
          <cell r="F612">
            <v>-296.94066139998904</v>
          </cell>
          <cell r="G612">
            <v>-172.46730754999589</v>
          </cell>
          <cell r="H612">
            <v>-364.48514889999933</v>
          </cell>
          <cell r="I612">
            <v>-140.06238559999838</v>
          </cell>
          <cell r="J612">
            <v>-207.95489629999793</v>
          </cell>
          <cell r="K612">
            <v>-326.46310500000254</v>
          </cell>
          <cell r="L612">
            <v>-233.80856349999885</v>
          </cell>
          <cell r="M612">
            <v>-222.15360499999952</v>
          </cell>
          <cell r="N612">
            <v>-178.15384070000073</v>
          </cell>
          <cell r="O612">
            <v>-315.06890048999776</v>
          </cell>
          <cell r="P612">
            <v>-632.61252129999775</v>
          </cell>
          <cell r="Q612">
            <v>-275.64020039999741</v>
          </cell>
          <cell r="R612">
            <v>-4983.1542083099484</v>
          </cell>
          <cell r="S612">
            <v>-726.45984309999039</v>
          </cell>
          <cell r="T612">
            <v>-389.00916870000219</v>
          </cell>
          <cell r="U612">
            <v>-329.30929933999869</v>
          </cell>
          <cell r="V612">
            <v>-220.97235799999908</v>
          </cell>
          <cell r="W612">
            <v>-605.35462189999816</v>
          </cell>
          <cell r="X612">
            <v>-643.60349706999841</v>
          </cell>
          <cell r="Y612">
            <v>-239.84188849999919</v>
          </cell>
          <cell r="Z612">
            <v>-178.91779600000154</v>
          </cell>
          <cell r="AA612">
            <v>-415.15158769999834</v>
          </cell>
          <cell r="AB612">
            <v>-326.77351199999976</v>
          </cell>
          <cell r="AC612">
            <v>-457.66772299999138</v>
          </cell>
          <cell r="AD612">
            <v>-450.09291300000041</v>
          </cell>
          <cell r="AE612">
            <v>-4513.3440860599512</v>
          </cell>
          <cell r="AF612">
            <v>-994.45838189999631</v>
          </cell>
          <cell r="AG612">
            <v>-339.63863960000162</v>
          </cell>
          <cell r="AH612">
            <v>-358.27006170000095</v>
          </cell>
          <cell r="AI612">
            <v>-226.73902799999996</v>
          </cell>
          <cell r="AJ612">
            <v>-350.78282905999731</v>
          </cell>
          <cell r="AK612">
            <v>-372.56087310000294</v>
          </cell>
          <cell r="AL612">
            <v>-150.77311019999979</v>
          </cell>
          <cell r="AM612">
            <v>-238.89928700000019</v>
          </cell>
          <cell r="AN612">
            <v>-89.511503000001539</v>
          </cell>
          <cell r="AO612">
            <v>-519.60111959999631</v>
          </cell>
          <cell r="AP612">
            <v>-573.95269390000612</v>
          </cell>
          <cell r="AQ612">
            <v>-298.15655900001002</v>
          </cell>
          <cell r="AR612">
            <v>-5018.1728078399319</v>
          </cell>
          <cell r="AS612">
            <v>-717.74487460000091</v>
          </cell>
          <cell r="AT612">
            <v>-147.62514800000645</v>
          </cell>
          <cell r="AU612">
            <v>-538.89770770000177</v>
          </cell>
          <cell r="AV612">
            <v>-148.45965830000205</v>
          </cell>
          <cell r="AW612">
            <v>-507.10864570000194</v>
          </cell>
          <cell r="AX612">
            <v>-227.28681294000125</v>
          </cell>
          <cell r="AY612">
            <v>-187.76963599999726</v>
          </cell>
          <cell r="AZ612">
            <v>-347.65312519999861</v>
          </cell>
          <cell r="BA612">
            <v>-170.80591389999972</v>
          </cell>
          <cell r="BB612">
            <v>-506.66057149999688</v>
          </cell>
          <cell r="BC612">
            <v>-1219.161403200007</v>
          </cell>
          <cell r="BD612">
            <v>-298.99931080000533</v>
          </cell>
          <cell r="BE612">
            <v>-3856.0589376899879</v>
          </cell>
          <cell r="BF612">
            <v>-531.67436999999336</v>
          </cell>
          <cell r="BG612">
            <v>-445.94606423000369</v>
          </cell>
          <cell r="BH612">
            <v>-493.41542930000287</v>
          </cell>
          <cell r="BI612">
            <v>-221.1907867000009</v>
          </cell>
          <cell r="BJ612">
            <v>-713.09585920000245</v>
          </cell>
          <cell r="BK612">
            <v>-223.81983749999927</v>
          </cell>
          <cell r="BL612">
            <v>0</v>
          </cell>
          <cell r="BM612">
            <v>-38.634579999998095</v>
          </cell>
          <cell r="BN612">
            <v>-262.64941759999783</v>
          </cell>
          <cell r="BO612">
            <v>-219.28895073999593</v>
          </cell>
          <cell r="BP612">
            <v>-295.00516558000527</v>
          </cell>
          <cell r="BQ612">
            <v>-411.3384768399992</v>
          </cell>
          <cell r="BR612">
            <v>-1934.8467576401308</v>
          </cell>
          <cell r="BS612">
            <v>-720.48448499999358</v>
          </cell>
          <cell r="BT612">
            <v>-178.66570100000536</v>
          </cell>
          <cell r="BU612">
            <v>-430.15171810000174</v>
          </cell>
          <cell r="BV612">
            <v>-297.23468649999995</v>
          </cell>
          <cell r="BW612">
            <v>-486.66542650000338</v>
          </cell>
          <cell r="BX612">
            <v>-246.21088619999864</v>
          </cell>
          <cell r="BY612">
            <v>-24.683215000000928</v>
          </cell>
          <cell r="BZ612">
            <v>68.022508000001835</v>
          </cell>
          <cell r="CA612">
            <v>-171.46635934000005</v>
          </cell>
          <cell r="CB612">
            <v>755.0213289999956</v>
          </cell>
          <cell r="CC612">
            <v>-244.65206700000272</v>
          </cell>
          <cell r="CD612">
            <v>42.323949999990873</v>
          </cell>
          <cell r="CE612">
            <v>-2766.7869531000033</v>
          </cell>
          <cell r="CF612">
            <v>-628.86448960000416</v>
          </cell>
          <cell r="CG612">
            <v>-270.12783098999353</v>
          </cell>
          <cell r="CH612">
            <v>-286.83965829999943</v>
          </cell>
          <cell r="CI612">
            <v>-131.87173827999868</v>
          </cell>
          <cell r="CJ612">
            <v>-157.46647429999939</v>
          </cell>
          <cell r="CK612">
            <v>-274.5164598299998</v>
          </cell>
          <cell r="CL612">
            <v>-150.73179399999935</v>
          </cell>
          <cell r="CM612">
            <v>82.462100100001408</v>
          </cell>
          <cell r="CN612">
            <v>-35.870402600001398</v>
          </cell>
          <cell r="CO612">
            <v>-246.93895129999873</v>
          </cell>
          <cell r="CP612">
            <v>-435.4957199000055</v>
          </cell>
          <cell r="CQ612">
            <v>-230.5255341000011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</row>
        <row r="613">
          <cell r="F613">
            <v>-660.66389100000379</v>
          </cell>
          <cell r="G613">
            <v>-418.06923259999894</v>
          </cell>
          <cell r="H613">
            <v>-233.53709239999444</v>
          </cell>
          <cell r="I613">
            <v>-343.46689600000173</v>
          </cell>
          <cell r="J613">
            <v>-739.68792159999794</v>
          </cell>
          <cell r="K613">
            <v>-622.37353659999644</v>
          </cell>
          <cell r="L613">
            <v>-177.32944399999906</v>
          </cell>
          <cell r="M613">
            <v>-126.83520700000008</v>
          </cell>
          <cell r="N613">
            <v>-350.84494199999972</v>
          </cell>
          <cell r="O613">
            <v>-162.69809579999855</v>
          </cell>
          <cell r="P613">
            <v>-693.53652799999691</v>
          </cell>
          <cell r="Q613">
            <v>-578.51932599999418</v>
          </cell>
          <cell r="R613">
            <v>-3500.1878175699385</v>
          </cell>
          <cell r="S613">
            <v>-609.26885000000766</v>
          </cell>
          <cell r="T613">
            <v>-426.43931449999945</v>
          </cell>
          <cell r="U613">
            <v>-39.780139000002237</v>
          </cell>
          <cell r="V613">
            <v>-48.428502599999774</v>
          </cell>
          <cell r="W613">
            <v>-449.11825399999725</v>
          </cell>
          <cell r="X613">
            <v>-517.61601887000143</v>
          </cell>
          <cell r="Y613">
            <v>-89.946531500001583</v>
          </cell>
          <cell r="Z613">
            <v>-86.543279400000756</v>
          </cell>
          <cell r="AA613">
            <v>-103.21013099999982</v>
          </cell>
          <cell r="AB613">
            <v>-143.27927470000577</v>
          </cell>
          <cell r="AC613">
            <v>-388.92346199999156</v>
          </cell>
          <cell r="AD613">
            <v>-597.63406000001123</v>
          </cell>
          <cell r="AE613">
            <v>-4075.7519814298721</v>
          </cell>
          <cell r="AF613">
            <v>-335.29014599999937</v>
          </cell>
          <cell r="AG613">
            <v>-140.17498899999919</v>
          </cell>
          <cell r="AH613">
            <v>-287.56132739999885</v>
          </cell>
          <cell r="AI613">
            <v>-212.11081139999806</v>
          </cell>
          <cell r="AJ613">
            <v>-554.37652869999874</v>
          </cell>
          <cell r="AK613">
            <v>-531.25763110000116</v>
          </cell>
          <cell r="AL613">
            <v>-48.38292900000306</v>
          </cell>
          <cell r="AM613">
            <v>-253.50157369999943</v>
          </cell>
          <cell r="AN613">
            <v>126.78188399999999</v>
          </cell>
          <cell r="AO613">
            <v>-286.97412299999996</v>
          </cell>
          <cell r="AP613">
            <v>-842.72517720000178</v>
          </cell>
          <cell r="AQ613">
            <v>-710.17862892999256</v>
          </cell>
          <cell r="AR613">
            <v>-4842.6861975899665</v>
          </cell>
          <cell r="AS613">
            <v>-447.23996390000684</v>
          </cell>
          <cell r="AT613">
            <v>-237.70856780000031</v>
          </cell>
          <cell r="AU613">
            <v>-560.63501349999569</v>
          </cell>
          <cell r="AV613">
            <v>-370.53518505000102</v>
          </cell>
          <cell r="AW613">
            <v>-722.88619154000116</v>
          </cell>
          <cell r="AX613">
            <v>-213.80003650000072</v>
          </cell>
          <cell r="AY613">
            <v>-140.45536500000162</v>
          </cell>
          <cell r="AZ613">
            <v>-254.60467110000172</v>
          </cell>
          <cell r="BA613">
            <v>-134.05090800000107</v>
          </cell>
          <cell r="BB613">
            <v>-549.29438300000038</v>
          </cell>
          <cell r="BC613">
            <v>-681.78170620001038</v>
          </cell>
          <cell r="BD613">
            <v>-529.69420600000012</v>
          </cell>
          <cell r="BE613">
            <v>-4275.8206492100144</v>
          </cell>
          <cell r="BF613">
            <v>-474.77349104000314</v>
          </cell>
          <cell r="BG613">
            <v>-512.87773400000151</v>
          </cell>
          <cell r="BH613">
            <v>-560.86718900000415</v>
          </cell>
          <cell r="BI613">
            <v>-255.8991074000005</v>
          </cell>
          <cell r="BJ613">
            <v>-582.428425099999</v>
          </cell>
          <cell r="BK613">
            <v>-135.87799799999993</v>
          </cell>
          <cell r="BL613">
            <v>-33.145991999997932</v>
          </cell>
          <cell r="BM613">
            <v>-255.64824900000167</v>
          </cell>
          <cell r="BN613">
            <v>-283.60798699999941</v>
          </cell>
          <cell r="BO613">
            <v>-385.5166679699978</v>
          </cell>
          <cell r="BP613">
            <v>-338.71775300000445</v>
          </cell>
          <cell r="BQ613">
            <v>-456.46005569999397</v>
          </cell>
          <cell r="BR613">
            <v>-1751.4740526999813</v>
          </cell>
          <cell r="BS613">
            <v>-124.74185939999006</v>
          </cell>
          <cell r="BT613">
            <v>67.196377000000211</v>
          </cell>
          <cell r="BU613">
            <v>-532.63463000000047</v>
          </cell>
          <cell r="BV613">
            <v>-248.30764439999984</v>
          </cell>
          <cell r="BW613">
            <v>-411.38409599999795</v>
          </cell>
          <cell r="BX613">
            <v>-547.258671399999</v>
          </cell>
          <cell r="BY613">
            <v>-70.47813799999858</v>
          </cell>
          <cell r="BZ613">
            <v>12.330555000000459</v>
          </cell>
          <cell r="CA613">
            <v>-162.81127940000079</v>
          </cell>
          <cell r="CB613">
            <v>428.49741800000629</v>
          </cell>
          <cell r="CC613">
            <v>-52.305293400000664</v>
          </cell>
          <cell r="CD613">
            <v>-109.57679069999722</v>
          </cell>
          <cell r="CE613">
            <v>-4824.6177894400898</v>
          </cell>
          <cell r="CF613">
            <v>-327.40018159999454</v>
          </cell>
          <cell r="CG613">
            <v>-866.15900799999508</v>
          </cell>
          <cell r="CH613">
            <v>-467.88227909999841</v>
          </cell>
          <cell r="CI613">
            <v>-333.96758499999851</v>
          </cell>
          <cell r="CJ613">
            <v>-435.45530943999984</v>
          </cell>
          <cell r="CK613">
            <v>-277.0693700999982</v>
          </cell>
          <cell r="CL613">
            <v>-42.633428200002527</v>
          </cell>
          <cell r="CM613">
            <v>-184.64993999999933</v>
          </cell>
          <cell r="CN613">
            <v>-347.90273060000254</v>
          </cell>
          <cell r="CO613">
            <v>-429.49271169999702</v>
          </cell>
          <cell r="CP613">
            <v>-720.34206670000276</v>
          </cell>
          <cell r="CQ613">
            <v>-391.66317899999558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-15.371460000002116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</row>
        <row r="615">
          <cell r="F615">
            <v>-114.50852970000415</v>
          </cell>
          <cell r="G615">
            <v>-197.1549393000023</v>
          </cell>
          <cell r="H615">
            <v>-252.83788900000218</v>
          </cell>
          <cell r="I615">
            <v>-287.88279300000067</v>
          </cell>
          <cell r="J615">
            <v>-515.88081690000035</v>
          </cell>
          <cell r="K615">
            <v>-422.28425819999757</v>
          </cell>
          <cell r="L615">
            <v>-144.4225600000027</v>
          </cell>
          <cell r="M615">
            <v>-72.240088999998989</v>
          </cell>
          <cell r="N615">
            <v>-208.85129180000149</v>
          </cell>
          <cell r="O615">
            <v>-290.65178970000125</v>
          </cell>
          <cell r="P615">
            <v>-199.53758099999686</v>
          </cell>
          <cell r="Q615">
            <v>-92.602639999997336</v>
          </cell>
          <cell r="R615">
            <v>-2828.7529849347775</v>
          </cell>
          <cell r="S615">
            <v>-106.50737629999639</v>
          </cell>
          <cell r="T615">
            <v>-448.68609850000212</v>
          </cell>
          <cell r="U615">
            <v>-356.32612499999959</v>
          </cell>
          <cell r="V615">
            <v>-367.93233399999735</v>
          </cell>
          <cell r="W615">
            <v>-443.32002329999887</v>
          </cell>
          <cell r="X615">
            <v>-134.3297620350022</v>
          </cell>
          <cell r="Y615">
            <v>-4.8916196999998647</v>
          </cell>
          <cell r="Z615">
            <v>-66.565965000001597</v>
          </cell>
          <cell r="AA615">
            <v>-256.56494600000224</v>
          </cell>
          <cell r="AB615">
            <v>-147.36948999999731</v>
          </cell>
          <cell r="AC615">
            <v>-364.59477569999581</v>
          </cell>
          <cell r="AD615">
            <v>-131.66446939999878</v>
          </cell>
          <cell r="AE615">
            <v>-1250.9861282999627</v>
          </cell>
          <cell r="AF615">
            <v>0</v>
          </cell>
          <cell r="AG615">
            <v>-101.4334899999958</v>
          </cell>
          <cell r="AH615">
            <v>-272.50387239999691</v>
          </cell>
          <cell r="AI615">
            <v>-81.001830599998357</v>
          </cell>
          <cell r="AJ615">
            <v>-130.06797999999981</v>
          </cell>
          <cell r="AK615">
            <v>-266.91256330000033</v>
          </cell>
          <cell r="AL615">
            <v>-113.77874000000156</v>
          </cell>
          <cell r="AM615">
            <v>0</v>
          </cell>
          <cell r="AN615">
            <v>-113.3292220000003</v>
          </cell>
          <cell r="AO615">
            <v>-171.95842999999877</v>
          </cell>
          <cell r="AP615">
            <v>0</v>
          </cell>
          <cell r="AQ615">
            <v>0</v>
          </cell>
          <cell r="AR615">
            <v>-1694.9764750800095</v>
          </cell>
          <cell r="AS615">
            <v>0</v>
          </cell>
          <cell r="AT615">
            <v>-44.952404999996361</v>
          </cell>
          <cell r="AU615">
            <v>-60.972301000001607</v>
          </cell>
          <cell r="AV615">
            <v>-619.83951810000144</v>
          </cell>
          <cell r="AW615">
            <v>-431.10976497999945</v>
          </cell>
          <cell r="AX615">
            <v>-334.85122560000309</v>
          </cell>
          <cell r="AY615">
            <v>0</v>
          </cell>
          <cell r="AZ615">
            <v>0</v>
          </cell>
          <cell r="BA615">
            <v>-54.890035399999761</v>
          </cell>
          <cell r="BB615">
            <v>-148.36122499999328</v>
          </cell>
          <cell r="BC615">
            <v>0</v>
          </cell>
          <cell r="BD615">
            <v>0</v>
          </cell>
          <cell r="BE615">
            <v>-974.15794349997304</v>
          </cell>
          <cell r="BF615">
            <v>0</v>
          </cell>
          <cell r="BG615">
            <v>0</v>
          </cell>
          <cell r="BH615">
            <v>-236.78204600000026</v>
          </cell>
          <cell r="BI615">
            <v>-185.16401199999382</v>
          </cell>
          <cell r="BJ615">
            <v>-190.21881869999925</v>
          </cell>
          <cell r="BK615">
            <v>-206.28607629999897</v>
          </cell>
          <cell r="BL615">
            <v>0</v>
          </cell>
          <cell r="BM615">
            <v>15.829084000000876</v>
          </cell>
          <cell r="BN615">
            <v>0</v>
          </cell>
          <cell r="BO615">
            <v>-76.327990499994485</v>
          </cell>
          <cell r="BP615">
            <v>0</v>
          </cell>
          <cell r="BQ615">
            <v>-95.208083999998053</v>
          </cell>
          <cell r="BR615">
            <v>-1833.6086892000167</v>
          </cell>
          <cell r="BS615">
            <v>-111</v>
          </cell>
          <cell r="BT615">
            <v>172.98433300000033</v>
          </cell>
          <cell r="BU615">
            <v>-575.47513199999958</v>
          </cell>
          <cell r="BV615">
            <v>-574.24690349999946</v>
          </cell>
          <cell r="BW615">
            <v>-533.14924900000187</v>
          </cell>
          <cell r="BX615">
            <v>-92.28353369999968</v>
          </cell>
          <cell r="BY615">
            <v>-66.492901999998139</v>
          </cell>
          <cell r="BZ615">
            <v>-120.15178800000285</v>
          </cell>
          <cell r="CA615">
            <v>46.44454400000177</v>
          </cell>
          <cell r="CB615">
            <v>-35.14358099999663</v>
          </cell>
          <cell r="CC615">
            <v>165.90552300000127</v>
          </cell>
          <cell r="CD615">
            <v>-111</v>
          </cell>
          <cell r="CE615">
            <v>-1958.8140918299905</v>
          </cell>
          <cell r="CF615">
            <v>0</v>
          </cell>
          <cell r="CG615">
            <v>111.97139000000607</v>
          </cell>
          <cell r="CH615">
            <v>-126.74691820000589</v>
          </cell>
          <cell r="CI615">
            <v>-84.430729930001689</v>
          </cell>
          <cell r="CJ615">
            <v>-609.86129860000074</v>
          </cell>
          <cell r="CK615">
            <v>-327.51473450000049</v>
          </cell>
          <cell r="CL615">
            <v>-127.22736700000314</v>
          </cell>
          <cell r="CM615">
            <v>-248.49587000000247</v>
          </cell>
          <cell r="CN615">
            <v>-63.27230100000088</v>
          </cell>
          <cell r="CO615">
            <v>-483.2362626000031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-84.023263999999472</v>
          </cell>
          <cell r="G616">
            <v>-184.59630139999899</v>
          </cell>
          <cell r="H616">
            <v>-69.555574059999344</v>
          </cell>
          <cell r="I616">
            <v>-50.571872020000228</v>
          </cell>
          <cell r="J616">
            <v>-102.82747500000005</v>
          </cell>
          <cell r="K616">
            <v>-130.02800149999985</v>
          </cell>
          <cell r="L616">
            <v>-39.176682939999409</v>
          </cell>
          <cell r="M616">
            <v>-6.3333106000000043</v>
          </cell>
          <cell r="N616">
            <v>-44.509096400000089</v>
          </cell>
          <cell r="O616">
            <v>-42.930513100000098</v>
          </cell>
          <cell r="P616">
            <v>-109.69276700000046</v>
          </cell>
          <cell r="Q616">
            <v>-71.608800500001962</v>
          </cell>
          <cell r="R616">
            <v>-814.5802031000203</v>
          </cell>
          <cell r="S616">
            <v>-31.543689999998605</v>
          </cell>
          <cell r="T616">
            <v>-124.6314572400006</v>
          </cell>
          <cell r="U616">
            <v>-32.311757299999954</v>
          </cell>
          <cell r="V616">
            <v>-45.858815999999933</v>
          </cell>
          <cell r="W616">
            <v>-182.86786720000055</v>
          </cell>
          <cell r="X616">
            <v>-88.262624900000446</v>
          </cell>
          <cell r="Y616">
            <v>-3.2555300000003626</v>
          </cell>
          <cell r="Z616">
            <v>-14.767364000000271</v>
          </cell>
          <cell r="AA616">
            <v>-119.89632359999996</v>
          </cell>
          <cell r="AB616">
            <v>-15.610635459999685</v>
          </cell>
          <cell r="AC616">
            <v>-90.370061699999496</v>
          </cell>
          <cell r="AD616">
            <v>-65.204075700003159</v>
          </cell>
          <cell r="AE616">
            <v>-522.55250699998578</v>
          </cell>
          <cell r="AF616">
            <v>0</v>
          </cell>
          <cell r="AG616">
            <v>-6.9341506999990088</v>
          </cell>
          <cell r="AH616">
            <v>-96.469977000000654</v>
          </cell>
          <cell r="AI616">
            <v>-178.62680399999954</v>
          </cell>
          <cell r="AJ616">
            <v>-79.608509699999559</v>
          </cell>
          <cell r="AK616">
            <v>-54.66089699999975</v>
          </cell>
          <cell r="AL616">
            <v>0</v>
          </cell>
          <cell r="AM616">
            <v>-27.455676999999923</v>
          </cell>
          <cell r="AN616">
            <v>-77.887291600000026</v>
          </cell>
          <cell r="AO616">
            <v>-41.400000000001455</v>
          </cell>
          <cell r="AP616">
            <v>40.490800000003219</v>
          </cell>
          <cell r="AQ616">
            <v>0</v>
          </cell>
          <cell r="AR616">
            <v>-388.25433560000965</v>
          </cell>
          <cell r="AS616">
            <v>0</v>
          </cell>
          <cell r="AT616">
            <v>-25.039351999999781</v>
          </cell>
          <cell r="AU616">
            <v>-117.86665800000083</v>
          </cell>
          <cell r="AV616">
            <v>-77.274100200000248</v>
          </cell>
          <cell r="AW616">
            <v>-45.043543200001295</v>
          </cell>
          <cell r="AX616">
            <v>-34.367806899999778</v>
          </cell>
          <cell r="AY616">
            <v>0</v>
          </cell>
          <cell r="AZ616">
            <v>0</v>
          </cell>
          <cell r="BA616">
            <v>-46.599726000000373</v>
          </cell>
          <cell r="BB616">
            <v>-42.063149300000077</v>
          </cell>
          <cell r="BC616">
            <v>0</v>
          </cell>
          <cell r="BD616">
            <v>0</v>
          </cell>
          <cell r="BE616">
            <v>-249.75757825997425</v>
          </cell>
          <cell r="BF616">
            <v>0</v>
          </cell>
          <cell r="BG616">
            <v>0</v>
          </cell>
          <cell r="BH616">
            <v>-0.91717756000070949</v>
          </cell>
          <cell r="BI616">
            <v>-85.419516899999508</v>
          </cell>
          <cell r="BJ616">
            <v>-178.77255609999884</v>
          </cell>
          <cell r="BK616">
            <v>10.861816299999191</v>
          </cell>
          <cell r="BL616">
            <v>0</v>
          </cell>
          <cell r="BM616">
            <v>-15.068464999999378</v>
          </cell>
          <cell r="BN616">
            <v>0</v>
          </cell>
          <cell r="BO616">
            <v>-21.841678999999203</v>
          </cell>
          <cell r="BP616">
            <v>0</v>
          </cell>
          <cell r="BQ616">
            <v>41.400000000001455</v>
          </cell>
          <cell r="BR616">
            <v>-1196.1332808000152</v>
          </cell>
          <cell r="BS616">
            <v>60.741386000001512</v>
          </cell>
          <cell r="BT616">
            <v>-198.7471029999997</v>
          </cell>
          <cell r="BU616">
            <v>-129.19392199999857</v>
          </cell>
          <cell r="BV616">
            <v>-145.92719419999958</v>
          </cell>
          <cell r="BW616">
            <v>-84.71788910000032</v>
          </cell>
          <cell r="BX616">
            <v>-233.08868260000054</v>
          </cell>
          <cell r="BY616">
            <v>-40.386010000000169</v>
          </cell>
          <cell r="BZ616">
            <v>-34.7102404999996</v>
          </cell>
          <cell r="CA616">
            <v>-228.4294289999998</v>
          </cell>
          <cell r="CB616">
            <v>-122.94713959999899</v>
          </cell>
          <cell r="CC616">
            <v>-82.234640800001216</v>
          </cell>
          <cell r="CD616">
            <v>43.507583999999042</v>
          </cell>
          <cell r="CE616">
            <v>-681.96506950003095</v>
          </cell>
          <cell r="CF616">
            <v>41.399999999997817</v>
          </cell>
          <cell r="CG616">
            <v>-25.711054800001875</v>
          </cell>
          <cell r="CH616">
            <v>-172.08227740000075</v>
          </cell>
          <cell r="CI616">
            <v>-108.56494380000004</v>
          </cell>
          <cell r="CJ616">
            <v>-150.25323650000064</v>
          </cell>
          <cell r="CK616">
            <v>-56.874728400000095</v>
          </cell>
          <cell r="CL616">
            <v>9.8089021000005232</v>
          </cell>
          <cell r="CM616">
            <v>-54.883614999999736</v>
          </cell>
          <cell r="CN616">
            <v>-134.5455378000006</v>
          </cell>
          <cell r="CO616">
            <v>-12.57976570000028</v>
          </cell>
          <cell r="CP616">
            <v>-17.678812199999811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-243.61329900000419</v>
          </cell>
          <cell r="G617">
            <v>-116.23127820000082</v>
          </cell>
          <cell r="H617">
            <v>-86.956848800004082</v>
          </cell>
          <cell r="I617">
            <v>-34.717993999998725</v>
          </cell>
          <cell r="J617">
            <v>-140.67949149999913</v>
          </cell>
          <cell r="K617">
            <v>-182.16431037999791</v>
          </cell>
          <cell r="L617">
            <v>-184.5270550599962</v>
          </cell>
          <cell r="M617">
            <v>-24.329657199999929</v>
          </cell>
          <cell r="N617">
            <v>-143.8793476000028</v>
          </cell>
          <cell r="O617">
            <v>-114.11173709999639</v>
          </cell>
          <cell r="P617">
            <v>-127.67644129999826</v>
          </cell>
          <cell r="Q617">
            <v>-82.149444000002404</v>
          </cell>
          <cell r="R617">
            <v>-1316.7373546200106</v>
          </cell>
          <cell r="S617">
            <v>-81.218779599999834</v>
          </cell>
          <cell r="T617">
            <v>-286.47226760000194</v>
          </cell>
          <cell r="U617">
            <v>-77.362427120002394</v>
          </cell>
          <cell r="V617">
            <v>38.514729700000316</v>
          </cell>
          <cell r="W617">
            <v>-262.36339060000319</v>
          </cell>
          <cell r="X617">
            <v>-192.26341880000109</v>
          </cell>
          <cell r="Y617">
            <v>-28.361589460000687</v>
          </cell>
          <cell r="Z617">
            <v>-10.218808600002376</v>
          </cell>
          <cell r="AA617">
            <v>-146.61266464000073</v>
          </cell>
          <cell r="AB617">
            <v>-10.913453299999674</v>
          </cell>
          <cell r="AC617">
            <v>-147.86348460000227</v>
          </cell>
          <cell r="AD617">
            <v>-111.601800000004</v>
          </cell>
          <cell r="AE617">
            <v>-1129.2731591099873</v>
          </cell>
          <cell r="AF617">
            <v>0</v>
          </cell>
          <cell r="AG617">
            <v>-90.656935599999997</v>
          </cell>
          <cell r="AH617">
            <v>-202.24440700000196</v>
          </cell>
          <cell r="AI617">
            <v>-259.58943307999652</v>
          </cell>
          <cell r="AJ617">
            <v>-279.86251603000346</v>
          </cell>
          <cell r="AK617">
            <v>-189.81353160000072</v>
          </cell>
          <cell r="AL617">
            <v>0</v>
          </cell>
          <cell r="AM617">
            <v>4.9703069999995932</v>
          </cell>
          <cell r="AN617">
            <v>-22.953332500001125</v>
          </cell>
          <cell r="AO617">
            <v>-122.55763029999798</v>
          </cell>
          <cell r="AP617">
            <v>33.434319999993022</v>
          </cell>
          <cell r="AQ617">
            <v>0</v>
          </cell>
          <cell r="AR617">
            <v>-1080.6932874800405</v>
          </cell>
          <cell r="AS617">
            <v>0</v>
          </cell>
          <cell r="AT617">
            <v>-72.966553000002023</v>
          </cell>
          <cell r="AU617">
            <v>-150.63782659999924</v>
          </cell>
          <cell r="AV617">
            <v>-221.44009893000111</v>
          </cell>
          <cell r="AW617">
            <v>-200.48200592999638</v>
          </cell>
          <cell r="AX617">
            <v>-56.746749199999613</v>
          </cell>
          <cell r="AY617">
            <v>-46.62939600000027</v>
          </cell>
          <cell r="AZ617">
            <v>0</v>
          </cell>
          <cell r="BA617">
            <v>-266.18351781999809</v>
          </cell>
          <cell r="BB617">
            <v>-59.903049999997165</v>
          </cell>
          <cell r="BC617">
            <v>-5.7040899999992689</v>
          </cell>
          <cell r="BD617">
            <v>0</v>
          </cell>
          <cell r="BE617">
            <v>-1168.4982499000034</v>
          </cell>
          <cell r="BF617">
            <v>0</v>
          </cell>
          <cell r="BG617">
            <v>-63.554162299999007</v>
          </cell>
          <cell r="BH617">
            <v>-363.09493869999642</v>
          </cell>
          <cell r="BI617">
            <v>-160.00758380000116</v>
          </cell>
          <cell r="BJ617">
            <v>-420.20777880000242</v>
          </cell>
          <cell r="BK617">
            <v>5.3305123999998614</v>
          </cell>
          <cell r="BL617">
            <v>0</v>
          </cell>
          <cell r="BM617">
            <v>-25.129448200001207</v>
          </cell>
          <cell r="BN617">
            <v>-75.705615400001989</v>
          </cell>
          <cell r="BO617">
            <v>-22.504488399998081</v>
          </cell>
          <cell r="BP617">
            <v>0</v>
          </cell>
          <cell r="BQ617">
            <v>-43.624746699999378</v>
          </cell>
          <cell r="BR617">
            <v>-1211.3850618400611</v>
          </cell>
          <cell r="BS617">
            <v>170.81355799999437</v>
          </cell>
          <cell r="BT617">
            <v>-20.066465599997173</v>
          </cell>
          <cell r="BU617">
            <v>-248.17513659999895</v>
          </cell>
          <cell r="BV617">
            <v>-491.70304359999864</v>
          </cell>
          <cell r="BW617">
            <v>-358.02489775999857</v>
          </cell>
          <cell r="BX617">
            <v>46.985422260000632</v>
          </cell>
          <cell r="BY617">
            <v>-49.434044199999335</v>
          </cell>
          <cell r="BZ617">
            <v>-57.071233300004678</v>
          </cell>
          <cell r="CA617">
            <v>-121.80780999999843</v>
          </cell>
          <cell r="CB617">
            <v>-118.10179570000037</v>
          </cell>
          <cell r="CC617">
            <v>-102.68819513999915</v>
          </cell>
          <cell r="CD617">
            <v>137.88857980000466</v>
          </cell>
          <cell r="CE617">
            <v>-1201.0146942700376</v>
          </cell>
          <cell r="CF617">
            <v>0</v>
          </cell>
          <cell r="CG617">
            <v>24.84466429999884</v>
          </cell>
          <cell r="CH617">
            <v>-270.35870859999704</v>
          </cell>
          <cell r="CI617">
            <v>-243.62068670000008</v>
          </cell>
          <cell r="CJ617">
            <v>-461.10641966999901</v>
          </cell>
          <cell r="CK617">
            <v>96.292481920001592</v>
          </cell>
          <cell r="CL617">
            <v>-109.90127800000118</v>
          </cell>
          <cell r="CM617">
            <v>162.25874560000375</v>
          </cell>
          <cell r="CN617">
            <v>-257.28970939999635</v>
          </cell>
          <cell r="CO617">
            <v>-144.76729419999901</v>
          </cell>
          <cell r="CP617">
            <v>2.6335104799945839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-37.524471000000631</v>
          </cell>
          <cell r="G618">
            <v>-86.435329600000841</v>
          </cell>
          <cell r="H618">
            <v>-32.214123969999491</v>
          </cell>
          <cell r="I618">
            <v>-57.294825300000412</v>
          </cell>
          <cell r="J618">
            <v>-50.031298219999371</v>
          </cell>
          <cell r="K618">
            <v>-76.313061370000469</v>
          </cell>
          <cell r="L618">
            <v>-36.493248399999175</v>
          </cell>
          <cell r="M618">
            <v>0</v>
          </cell>
          <cell r="N618">
            <v>-14.189284609999959</v>
          </cell>
          <cell r="O618">
            <v>-40.747673500000019</v>
          </cell>
          <cell r="P618">
            <v>-35.099517349999587</v>
          </cell>
          <cell r="Q618">
            <v>-33.16506020000088</v>
          </cell>
          <cell r="R618">
            <v>-433.34271690397873</v>
          </cell>
          <cell r="S618">
            <v>-9.3924700000006851</v>
          </cell>
          <cell r="T618">
            <v>-48.040887279999879</v>
          </cell>
          <cell r="U618">
            <v>-5.2052052939989153</v>
          </cell>
          <cell r="V618">
            <v>2.4730850300002203</v>
          </cell>
          <cell r="W618">
            <v>-111.55135340000015</v>
          </cell>
          <cell r="X618">
            <v>-47.124814900000274</v>
          </cell>
          <cell r="Y618">
            <v>-20.466816499999368</v>
          </cell>
          <cell r="Z618">
            <v>-2.3266801999989184</v>
          </cell>
          <cell r="AA618">
            <v>-79.051433259999612</v>
          </cell>
          <cell r="AB618">
            <v>-8.8554742000014812</v>
          </cell>
          <cell r="AC618">
            <v>-82.76335040000049</v>
          </cell>
          <cell r="AD618">
            <v>-21.037316500000088</v>
          </cell>
          <cell r="AE618">
            <v>-478.20608425601677</v>
          </cell>
          <cell r="AF618">
            <v>0</v>
          </cell>
          <cell r="AG618">
            <v>-66.493755399998918</v>
          </cell>
          <cell r="AH618">
            <v>-82.101196999999956</v>
          </cell>
          <cell r="AI618">
            <v>-144.41232573999878</v>
          </cell>
          <cell r="AJ618">
            <v>-64.112965356000132</v>
          </cell>
          <cell r="AK618">
            <v>-64.919381560001057</v>
          </cell>
          <cell r="AL618">
            <v>0</v>
          </cell>
          <cell r="AM618">
            <v>-14.627493000001778</v>
          </cell>
          <cell r="AN618">
            <v>-14.624153200000364</v>
          </cell>
          <cell r="AO618">
            <v>-37.89340489999995</v>
          </cell>
          <cell r="AP618">
            <v>10.978591900000538</v>
          </cell>
          <cell r="AQ618">
            <v>0</v>
          </cell>
          <cell r="AR618">
            <v>-287.70105678000255</v>
          </cell>
          <cell r="AS618">
            <v>0</v>
          </cell>
          <cell r="AT618">
            <v>-10.341738480001368</v>
          </cell>
          <cell r="AU618">
            <v>-59.028073499999664</v>
          </cell>
          <cell r="AV618">
            <v>-112.60201210000014</v>
          </cell>
          <cell r="AW618">
            <v>-34.843537200000355</v>
          </cell>
          <cell r="AX618">
            <v>-16.415339499999391</v>
          </cell>
          <cell r="AY618">
            <v>0</v>
          </cell>
          <cell r="AZ618">
            <v>0</v>
          </cell>
          <cell r="BA618">
            <v>-54.470355999999811</v>
          </cell>
          <cell r="BB618">
            <v>0</v>
          </cell>
          <cell r="BC618">
            <v>0</v>
          </cell>
          <cell r="BD618">
            <v>0</v>
          </cell>
          <cell r="BE618">
            <v>-351.16887426999165</v>
          </cell>
          <cell r="BF618">
            <v>0</v>
          </cell>
          <cell r="BG618">
            <v>-25.81406159999824</v>
          </cell>
          <cell r="BH618">
            <v>-33.829206770002202</v>
          </cell>
          <cell r="BI618">
            <v>-69.052525500001138</v>
          </cell>
          <cell r="BJ618">
            <v>-146.37049160000061</v>
          </cell>
          <cell r="BK618">
            <v>-26.835461800001212</v>
          </cell>
          <cell r="BL618">
            <v>0</v>
          </cell>
          <cell r="BM618">
            <v>-3.456619699998555</v>
          </cell>
          <cell r="BN618">
            <v>-13.498924999999872</v>
          </cell>
          <cell r="BO618">
            <v>-32.311582300000737</v>
          </cell>
          <cell r="BP618">
            <v>0</v>
          </cell>
          <cell r="BQ618">
            <v>0</v>
          </cell>
          <cell r="BR618">
            <v>-913.09767619497143</v>
          </cell>
          <cell r="BS618">
            <v>-61.321985340000538</v>
          </cell>
          <cell r="BT618">
            <v>-17.81041709999954</v>
          </cell>
          <cell r="BU618">
            <v>-191.86714729999949</v>
          </cell>
          <cell r="BV618">
            <v>-22.178024189999633</v>
          </cell>
          <cell r="BW618">
            <v>-76.889426340001592</v>
          </cell>
          <cell r="BX618">
            <v>-138.30757504000212</v>
          </cell>
          <cell r="BY618">
            <v>-124.16698380000071</v>
          </cell>
          <cell r="BZ618">
            <v>-68.825666299999284</v>
          </cell>
          <cell r="CA618">
            <v>-101.44262044999959</v>
          </cell>
          <cell r="CB618">
            <v>-117.92498098499891</v>
          </cell>
          <cell r="CC618">
            <v>-26.635451549998834</v>
          </cell>
          <cell r="CD618">
            <v>34.272602199998801</v>
          </cell>
          <cell r="CE618">
            <v>-719.15527165798994</v>
          </cell>
          <cell r="CF618">
            <v>0</v>
          </cell>
          <cell r="CG618">
            <v>32.558798360001674</v>
          </cell>
          <cell r="CH618">
            <v>-61.077667900000961</v>
          </cell>
          <cell r="CI618">
            <v>-132.08254100000158</v>
          </cell>
          <cell r="CJ618">
            <v>-226.63678068000081</v>
          </cell>
          <cell r="CK618">
            <v>-83.49934045000191</v>
          </cell>
          <cell r="CL618">
            <v>-33.827033818000018</v>
          </cell>
          <cell r="CM618">
            <v>-113.33588159999999</v>
          </cell>
          <cell r="CN618">
            <v>-109.71337200000016</v>
          </cell>
          <cell r="CO618">
            <v>17.888022729999648</v>
          </cell>
          <cell r="CP618">
            <v>-9.4294752999976481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</row>
        <row r="619">
          <cell r="F619">
            <v>0</v>
          </cell>
          <cell r="G619">
            <v>0</v>
          </cell>
          <cell r="H619">
            <v>91.421314999999595</v>
          </cell>
          <cell r="I619">
            <v>62.971700000001874</v>
          </cell>
          <cell r="J619">
            <v>-12.981509999997797</v>
          </cell>
          <cell r="K619">
            <v>-0.26441999999951804</v>
          </cell>
          <cell r="L619">
            <v>53.354700700001558</v>
          </cell>
          <cell r="M619">
            <v>-2.6703200000010838</v>
          </cell>
          <cell r="N619">
            <v>16.10544299999674</v>
          </cell>
          <cell r="O619">
            <v>8.623596000001271</v>
          </cell>
          <cell r="P619">
            <v>0</v>
          </cell>
          <cell r="Q619">
            <v>0</v>
          </cell>
          <cell r="R619">
            <v>-71.133856830012519</v>
          </cell>
          <cell r="S619">
            <v>0</v>
          </cell>
          <cell r="T619">
            <v>0</v>
          </cell>
          <cell r="U619">
            <v>39.652450000001409</v>
          </cell>
          <cell r="V619">
            <v>5.4115626999991946</v>
          </cell>
          <cell r="W619">
            <v>50.406817999999475</v>
          </cell>
          <cell r="X619">
            <v>-16.660469999998895</v>
          </cell>
          <cell r="Y619">
            <v>57.90199500000017</v>
          </cell>
          <cell r="Z619">
            <v>-31.09065869999904</v>
          </cell>
          <cell r="AA619">
            <v>-145.53218983000261</v>
          </cell>
          <cell r="AB619">
            <v>-31.223364000001311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-0.41601100005209446</v>
          </cell>
          <cell r="BF619">
            <v>0</v>
          </cell>
          <cell r="BG619">
            <v>0</v>
          </cell>
          <cell r="BH619">
            <v>-9.2700199999999313</v>
          </cell>
          <cell r="BI619">
            <v>0</v>
          </cell>
          <cell r="BJ619">
            <v>6.2199870000004012</v>
          </cell>
          <cell r="BK619">
            <v>6.199996999999712</v>
          </cell>
          <cell r="BL619">
            <v>0</v>
          </cell>
          <cell r="BM619">
            <v>0</v>
          </cell>
          <cell r="BN619">
            <v>0</v>
          </cell>
          <cell r="BO619">
            <v>-3.5659750000013446</v>
          </cell>
          <cell r="BP619">
            <v>0</v>
          </cell>
          <cell r="BQ619">
            <v>0</v>
          </cell>
          <cell r="BR619">
            <v>7.1130179999745451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7.1130180000000109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-3.1399999999557622</v>
          </cell>
          <cell r="CF619">
            <v>0</v>
          </cell>
          <cell r="CG619">
            <v>0</v>
          </cell>
          <cell r="CH619">
            <v>0</v>
          </cell>
          <cell r="CI619">
            <v>-3.1399999999994179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0">
          <cell r="F620">
            <v>-362.33702629999607</v>
          </cell>
          <cell r="G620">
            <v>-134.89829499999905</v>
          </cell>
          <cell r="H620">
            <v>-107.7075463000001</v>
          </cell>
          <cell r="I620">
            <v>-58.88212189999831</v>
          </cell>
          <cell r="J620">
            <v>-311.50752049999937</v>
          </cell>
          <cell r="K620">
            <v>-284.0927972999998</v>
          </cell>
          <cell r="L620">
            <v>-233.98598059999858</v>
          </cell>
          <cell r="M620">
            <v>-39.923161999999138</v>
          </cell>
          <cell r="N620">
            <v>-50.920827399997506</v>
          </cell>
          <cell r="O620">
            <v>-57.223327150000841</v>
          </cell>
          <cell r="P620">
            <v>-361.31335799999943</v>
          </cell>
          <cell r="Q620">
            <v>-167.39210699999967</v>
          </cell>
          <cell r="R620">
            <v>-2055.7591128400527</v>
          </cell>
          <cell r="S620">
            <v>-427.88449749999563</v>
          </cell>
          <cell r="T620">
            <v>-350.80731224000192</v>
          </cell>
          <cell r="U620">
            <v>-84.400492000000668</v>
          </cell>
          <cell r="V620">
            <v>-82.867432639999606</v>
          </cell>
          <cell r="W620">
            <v>-412.81475929999942</v>
          </cell>
          <cell r="X620">
            <v>-294.75032600000122</v>
          </cell>
          <cell r="Y620">
            <v>-45.07507035999879</v>
          </cell>
          <cell r="Z620">
            <v>-58.739030000000639</v>
          </cell>
          <cell r="AA620">
            <v>-91.890244800000801</v>
          </cell>
          <cell r="AB620">
            <v>-28.305254499999137</v>
          </cell>
          <cell r="AC620">
            <v>-110.54984049999985</v>
          </cell>
          <cell r="AD620">
            <v>-67.674852999996801</v>
          </cell>
          <cell r="AE620">
            <v>-820.60024515003897</v>
          </cell>
          <cell r="AF620">
            <v>0</v>
          </cell>
          <cell r="AG620">
            <v>-1.9617309999994177</v>
          </cell>
          <cell r="AH620">
            <v>-28.080479350002861</v>
          </cell>
          <cell r="AI620">
            <v>-138.24696100000074</v>
          </cell>
          <cell r="AJ620">
            <v>-156.91819279999982</v>
          </cell>
          <cell r="AK620">
            <v>-312.73855900000126</v>
          </cell>
          <cell r="AL620">
            <v>15.298958999999741</v>
          </cell>
          <cell r="AM620">
            <v>0</v>
          </cell>
          <cell r="AN620">
            <v>-113.28885999999693</v>
          </cell>
          <cell r="AO620">
            <v>-84.664421000001312</v>
          </cell>
          <cell r="AP620">
            <v>0</v>
          </cell>
          <cell r="AQ620">
            <v>0</v>
          </cell>
          <cell r="AR620">
            <v>-1666.0963893000153</v>
          </cell>
          <cell r="AS620">
            <v>0</v>
          </cell>
          <cell r="AT620">
            <v>-194.4115669999992</v>
          </cell>
          <cell r="AU620">
            <v>-164.42202499999985</v>
          </cell>
          <cell r="AV620">
            <v>-158.49460420000105</v>
          </cell>
          <cell r="AW620">
            <v>-479.44562829999995</v>
          </cell>
          <cell r="AX620">
            <v>-120.16854749999766</v>
          </cell>
          <cell r="AY620">
            <v>-40.677457999998296</v>
          </cell>
          <cell r="AZ620">
            <v>0</v>
          </cell>
          <cell r="BA620">
            <v>-221.51037329999963</v>
          </cell>
          <cell r="BB620">
            <v>-236.90825200000108</v>
          </cell>
          <cell r="BC620">
            <v>-50.057933999996749</v>
          </cell>
          <cell r="BD620">
            <v>0</v>
          </cell>
          <cell r="BE620">
            <v>-1113.8940514998976</v>
          </cell>
          <cell r="BF620">
            <v>0</v>
          </cell>
          <cell r="BG620">
            <v>-53.149078999995254</v>
          </cell>
          <cell r="BH620">
            <v>-212.76396180000302</v>
          </cell>
          <cell r="BI620">
            <v>-381.45449730000109</v>
          </cell>
          <cell r="BJ620">
            <v>-138.2959293999993</v>
          </cell>
          <cell r="BK620">
            <v>-156.42789899999843</v>
          </cell>
          <cell r="BL620">
            <v>0</v>
          </cell>
          <cell r="BM620">
            <v>-5.6367430000027525</v>
          </cell>
          <cell r="BN620">
            <v>-95.059392999999545</v>
          </cell>
          <cell r="BO620">
            <v>-131.14177899999777</v>
          </cell>
          <cell r="BP620">
            <v>0</v>
          </cell>
          <cell r="BQ620">
            <v>60.03523000000132</v>
          </cell>
          <cell r="BR620">
            <v>-2879.3815536999609</v>
          </cell>
          <cell r="BS620">
            <v>75.679519999997865</v>
          </cell>
          <cell r="BT620">
            <v>182.66877899999963</v>
          </cell>
          <cell r="BU620">
            <v>-315.30643750000309</v>
          </cell>
          <cell r="BV620">
            <v>-555.08390510000027</v>
          </cell>
          <cell r="BW620">
            <v>-891.33054599999741</v>
          </cell>
          <cell r="BX620">
            <v>-481.41627060000246</v>
          </cell>
          <cell r="BY620">
            <v>-143.33334850000028</v>
          </cell>
          <cell r="BZ620">
            <v>-152.72544700000071</v>
          </cell>
          <cell r="CA620">
            <v>-144.05303400000048</v>
          </cell>
          <cell r="CB620">
            <v>-127.57712900000115</v>
          </cell>
          <cell r="CC620">
            <v>-79.640604999993229</v>
          </cell>
          <cell r="CD620">
            <v>-247.26312999999936</v>
          </cell>
          <cell r="CE620">
            <v>-1892.9904648200609</v>
          </cell>
          <cell r="CF620">
            <v>0</v>
          </cell>
          <cell r="CG620">
            <v>-94.887814999994589</v>
          </cell>
          <cell r="CH620">
            <v>-281.72069069999998</v>
          </cell>
          <cell r="CI620">
            <v>-457.38902220000091</v>
          </cell>
          <cell r="CJ620">
            <v>-357.02889870000217</v>
          </cell>
          <cell r="CK620">
            <v>21.225216999999247</v>
          </cell>
          <cell r="CL620">
            <v>-110.0322840000008</v>
          </cell>
          <cell r="CM620">
            <v>-135.17367279999962</v>
          </cell>
          <cell r="CN620">
            <v>-231.1352334200019</v>
          </cell>
          <cell r="CO620">
            <v>-122.65727500000139</v>
          </cell>
          <cell r="CP620">
            <v>-124.19079000000056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</row>
        <row r="621">
          <cell r="F621">
            <v>0</v>
          </cell>
          <cell r="G621">
            <v>0</v>
          </cell>
          <cell r="H621">
            <v>-106.22927740000159</v>
          </cell>
          <cell r="I621">
            <v>-4.1199980000019423</v>
          </cell>
          <cell r="J621">
            <v>-10.320114900001499</v>
          </cell>
          <cell r="K621">
            <v>4.0199769999999262</v>
          </cell>
          <cell r="L621">
            <v>47.068416800000705</v>
          </cell>
          <cell r="M621">
            <v>-40.603013800002373</v>
          </cell>
          <cell r="N621">
            <v>14.948882500000764</v>
          </cell>
          <cell r="O621">
            <v>-11.660030629998801</v>
          </cell>
          <cell r="P621">
            <v>0</v>
          </cell>
          <cell r="Q621">
            <v>0</v>
          </cell>
          <cell r="R621">
            <v>-193.20980243000668</v>
          </cell>
          <cell r="S621">
            <v>0</v>
          </cell>
          <cell r="T621">
            <v>0</v>
          </cell>
          <cell r="U621">
            <v>-6.1800069999990228</v>
          </cell>
          <cell r="V621">
            <v>-100.1155617000004</v>
          </cell>
          <cell r="W621">
            <v>18.520017599999846</v>
          </cell>
          <cell r="X621">
            <v>-40.377447999999276</v>
          </cell>
          <cell r="Y621">
            <v>-19.073812230002659</v>
          </cell>
          <cell r="Z621">
            <v>-17.380235399999947</v>
          </cell>
          <cell r="AA621">
            <v>-38.902757699997892</v>
          </cell>
          <cell r="AB621">
            <v>10.300001999999949</v>
          </cell>
          <cell r="AC621">
            <v>0</v>
          </cell>
          <cell r="AD621">
            <v>0</v>
          </cell>
          <cell r="AE621">
            <v>-70.259832299954724</v>
          </cell>
          <cell r="AF621">
            <v>0</v>
          </cell>
          <cell r="AG621">
            <v>0</v>
          </cell>
          <cell r="AH621">
            <v>-12.313791000000492</v>
          </cell>
          <cell r="AI621">
            <v>-24.000705299997207</v>
          </cell>
          <cell r="AJ621">
            <v>6.9771318000020983</v>
          </cell>
          <cell r="AK621">
            <v>-7.4893327999998291</v>
          </cell>
          <cell r="AL621">
            <v>-7.9783690000003844</v>
          </cell>
          <cell r="AM621">
            <v>-10.617350000000442</v>
          </cell>
          <cell r="AN621">
            <v>-0.39738199999919743</v>
          </cell>
          <cell r="AO621">
            <v>-14.440034000002925</v>
          </cell>
          <cell r="AP621">
            <v>0</v>
          </cell>
          <cell r="AQ621">
            <v>0</v>
          </cell>
          <cell r="AR621">
            <v>-77.161597350030206</v>
          </cell>
          <cell r="AS621">
            <v>0</v>
          </cell>
          <cell r="AT621">
            <v>0</v>
          </cell>
          <cell r="AU621">
            <v>1.9399819999998726</v>
          </cell>
          <cell r="AV621">
            <v>-31.102058999997098</v>
          </cell>
          <cell r="AW621">
            <v>-26.978736199998821</v>
          </cell>
          <cell r="AX621">
            <v>-6.3148897999999463</v>
          </cell>
          <cell r="AY621">
            <v>26.172137000001385</v>
          </cell>
          <cell r="AZ621">
            <v>-16.73904229999971</v>
          </cell>
          <cell r="BA621">
            <v>-13.839004049998039</v>
          </cell>
          <cell r="BB621">
            <v>-10.299984999997832</v>
          </cell>
          <cell r="BC621">
            <v>0</v>
          </cell>
          <cell r="BD621">
            <v>0</v>
          </cell>
          <cell r="BE621">
            <v>-126.67904687995906</v>
          </cell>
          <cell r="BF621">
            <v>0</v>
          </cell>
          <cell r="BG621">
            <v>-14.643241999998281</v>
          </cell>
          <cell r="BH621">
            <v>-6.407136999998329</v>
          </cell>
          <cell r="BI621">
            <v>3.9083448599994881</v>
          </cell>
          <cell r="BJ621">
            <v>-16.357583930001056</v>
          </cell>
          <cell r="BK621">
            <v>4.5182324500001414</v>
          </cell>
          <cell r="BL621">
            <v>-4.3892000000014377</v>
          </cell>
          <cell r="BM621">
            <v>-34.590982759998951</v>
          </cell>
          <cell r="BN621">
            <v>3.4478021299983084</v>
          </cell>
          <cell r="BO621">
            <v>-71.540854629998648</v>
          </cell>
          <cell r="BP621">
            <v>9.3755740000015066</v>
          </cell>
          <cell r="BQ621">
            <v>0</v>
          </cell>
          <cell r="BR621">
            <v>-12.518717467028182</v>
          </cell>
          <cell r="BS621">
            <v>0</v>
          </cell>
          <cell r="BT621">
            <v>-3.1400179999982356</v>
          </cell>
          <cell r="BU621">
            <v>-46.252238277000288</v>
          </cell>
          <cell r="BV621">
            <v>41.151468840000234</v>
          </cell>
          <cell r="BW621">
            <v>49.296189299999241</v>
          </cell>
          <cell r="BX621">
            <v>2.8708328800003073</v>
          </cell>
          <cell r="BY621">
            <v>-11.971651399999246</v>
          </cell>
          <cell r="BZ621">
            <v>8.1551699999181437E-2</v>
          </cell>
          <cell r="CA621">
            <v>-63.876992010002141</v>
          </cell>
          <cell r="CB621">
            <v>22.36218050000025</v>
          </cell>
          <cell r="CC621">
            <v>-3.0400410000002012</v>
          </cell>
          <cell r="CD621">
            <v>0</v>
          </cell>
          <cell r="CE621">
            <v>22.958597679971717</v>
          </cell>
          <cell r="CF621">
            <v>0</v>
          </cell>
          <cell r="CG621">
            <v>-3.1400160000011965</v>
          </cell>
          <cell r="CH621">
            <v>72.363329899999371</v>
          </cell>
          <cell r="CI621">
            <v>9.8089348600005906</v>
          </cell>
          <cell r="CJ621">
            <v>2.1024151000001439</v>
          </cell>
          <cell r="CK621">
            <v>13.249124799998754</v>
          </cell>
          <cell r="CL621">
            <v>-85.383771599999818</v>
          </cell>
          <cell r="CM621">
            <v>11.825153130001127</v>
          </cell>
          <cell r="CN621">
            <v>-4.0086739100006525</v>
          </cell>
          <cell r="CO621">
            <v>6.7021814000036102</v>
          </cell>
          <cell r="CP621">
            <v>-0.5600799999992887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2">
          <cell r="F622">
            <v>-26.041890000000421</v>
          </cell>
          <cell r="G622">
            <v>0.75</v>
          </cell>
          <cell r="H622">
            <v>-59.71704000000318</v>
          </cell>
          <cell r="I622">
            <v>-344.63801779999631</v>
          </cell>
          <cell r="J622">
            <v>-67.855737999998382</v>
          </cell>
          <cell r="K622">
            <v>145.24594900000375</v>
          </cell>
          <cell r="L622">
            <v>-367.51215099999536</v>
          </cell>
          <cell r="M622">
            <v>0</v>
          </cell>
          <cell r="N622">
            <v>-73.772247000000789</v>
          </cell>
          <cell r="O622">
            <v>-63.997113999997964</v>
          </cell>
          <cell r="P622">
            <v>0</v>
          </cell>
          <cell r="Q622">
            <v>0</v>
          </cell>
          <cell r="R622">
            <v>-983.17454729997553</v>
          </cell>
          <cell r="S622">
            <v>0</v>
          </cell>
          <cell r="T622">
            <v>-0.66033910000260221</v>
          </cell>
          <cell r="U622">
            <v>-170.76592600000004</v>
          </cell>
          <cell r="V622">
            <v>-265.725612000002</v>
          </cell>
          <cell r="W622">
            <v>-94.969946999997774</v>
          </cell>
          <cell r="X622">
            <v>28.260517000002437</v>
          </cell>
          <cell r="Y622">
            <v>-147.81594089999999</v>
          </cell>
          <cell r="Z622">
            <v>-84.903325999999652</v>
          </cell>
          <cell r="AA622">
            <v>-191.78791329999513</v>
          </cell>
          <cell r="AB622">
            <v>-54.806060000002617</v>
          </cell>
          <cell r="AC622">
            <v>0</v>
          </cell>
          <cell r="AD622">
            <v>0</v>
          </cell>
          <cell r="AE622">
            <v>-2.6999970000470057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-2.699996999996074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-34.937619999982417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-34.937620000004245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</row>
        <row r="623">
          <cell r="F623">
            <v>-10.163946000000578</v>
          </cell>
          <cell r="G623">
            <v>58.477946999999403</v>
          </cell>
          <cell r="H623">
            <v>159.18955379999898</v>
          </cell>
          <cell r="I623">
            <v>-65.938098259999606</v>
          </cell>
          <cell r="J623">
            <v>-53.461616000000504</v>
          </cell>
          <cell r="K623">
            <v>-45.342659699999786</v>
          </cell>
          <cell r="L623">
            <v>-112.5243014000007</v>
          </cell>
          <cell r="M623">
            <v>-0.75</v>
          </cell>
          <cell r="N623">
            <v>-147.56951599999957</v>
          </cell>
          <cell r="O623">
            <v>-10.349849000000177</v>
          </cell>
          <cell r="P623">
            <v>-57.514843000000837</v>
          </cell>
          <cell r="Q623">
            <v>0</v>
          </cell>
          <cell r="R623">
            <v>-353.92802714998834</v>
          </cell>
          <cell r="S623">
            <v>0</v>
          </cell>
          <cell r="T623">
            <v>31.325925199998892</v>
          </cell>
          <cell r="U623">
            <v>-28.745468999997684</v>
          </cell>
          <cell r="V623">
            <v>-115.34960105000027</v>
          </cell>
          <cell r="W623">
            <v>-100.69200100000126</v>
          </cell>
          <cell r="X623">
            <v>-106.4985110000016</v>
          </cell>
          <cell r="Y623">
            <v>29.347678400001314</v>
          </cell>
          <cell r="Z623">
            <v>-56.464717999999266</v>
          </cell>
          <cell r="AA623">
            <v>55.660034700000324</v>
          </cell>
          <cell r="AB623">
            <v>-122.1714604000008</v>
          </cell>
          <cell r="AC623">
            <v>59.660095000002912</v>
          </cell>
          <cell r="AD623">
            <v>0</v>
          </cell>
          <cell r="AE623">
            <v>34.4342830000096</v>
          </cell>
          <cell r="AF623">
            <v>0</v>
          </cell>
          <cell r="AG623">
            <v>0</v>
          </cell>
          <cell r="AH623">
            <v>0</v>
          </cell>
          <cell r="AI623">
            <v>-5.4000030000024708</v>
          </cell>
          <cell r="AJ623">
            <v>0</v>
          </cell>
          <cell r="AK623">
            <v>1.1014340000001539</v>
          </cell>
          <cell r="AL623">
            <v>5.30163199999879</v>
          </cell>
          <cell r="AM623">
            <v>0</v>
          </cell>
          <cell r="AN623">
            <v>0</v>
          </cell>
          <cell r="AO623">
            <v>33.431220000000394</v>
          </cell>
          <cell r="AP623">
            <v>0</v>
          </cell>
          <cell r="AQ623">
            <v>0</v>
          </cell>
          <cell r="AR623">
            <v>10.059282000001986</v>
          </cell>
          <cell r="AS623">
            <v>0</v>
          </cell>
          <cell r="AT623">
            <v>0</v>
          </cell>
          <cell r="AU623">
            <v>0</v>
          </cell>
          <cell r="AV623">
            <v>36.711691000000428</v>
          </cell>
          <cell r="AW623">
            <v>-26.652409000000262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-78.097239999973681</v>
          </cell>
          <cell r="BF623">
            <v>0</v>
          </cell>
          <cell r="BG623">
            <v>0</v>
          </cell>
          <cell r="BH623">
            <v>0</v>
          </cell>
          <cell r="BI623">
            <v>-32.50951399999758</v>
          </cell>
          <cell r="BJ623">
            <v>-43.887684000001173</v>
          </cell>
          <cell r="BK623">
            <v>-1.7000420000003942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</row>
        <row r="624">
          <cell r="F624">
            <v>-126.1609167000006</v>
          </cell>
          <cell r="G624">
            <v>-43.568164000000252</v>
          </cell>
          <cell r="H624">
            <v>-19.487897900000462</v>
          </cell>
          <cell r="I624">
            <v>-4.5469709999997576</v>
          </cell>
          <cell r="J624">
            <v>-154.03877754999939</v>
          </cell>
          <cell r="K624">
            <v>-84.234834939999928</v>
          </cell>
          <cell r="L624">
            <v>-41.915797399999974</v>
          </cell>
          <cell r="M624">
            <v>-28.5</v>
          </cell>
          <cell r="N624">
            <v>-53.029692999999497</v>
          </cell>
          <cell r="O624">
            <v>-11.246976100000211</v>
          </cell>
          <cell r="P624">
            <v>-110.01288829999976</v>
          </cell>
          <cell r="Q624">
            <v>-112.94576880000022</v>
          </cell>
          <cell r="R624">
            <v>-388.21345519999159</v>
          </cell>
          <cell r="S624">
            <v>-62.279413000000204</v>
          </cell>
          <cell r="T624">
            <v>-1.6874647000004188</v>
          </cell>
          <cell r="U624">
            <v>-14.098741400000108</v>
          </cell>
          <cell r="V624">
            <v>-22.843100000000049</v>
          </cell>
          <cell r="W624">
            <v>-33.813030000000253</v>
          </cell>
          <cell r="X624">
            <v>-64.823472899999615</v>
          </cell>
          <cell r="Y624">
            <v>-34.250382999999601</v>
          </cell>
          <cell r="Z624">
            <v>-59.349863200000073</v>
          </cell>
          <cell r="AA624">
            <v>-28.520905000000312</v>
          </cell>
          <cell r="AB624">
            <v>-10.147817000000032</v>
          </cell>
          <cell r="AC624">
            <v>-30.499359999999797</v>
          </cell>
          <cell r="AD624">
            <v>-25.899905000000217</v>
          </cell>
          <cell r="AE624">
            <v>-711.63905872001487</v>
          </cell>
          <cell r="AF624">
            <v>-84.740744200000336</v>
          </cell>
          <cell r="AG624">
            <v>-44.83869919999961</v>
          </cell>
          <cell r="AH624">
            <v>-115.3931390000007</v>
          </cell>
          <cell r="AI624">
            <v>-32.705270000000382</v>
          </cell>
          <cell r="AJ624">
            <v>-203.77704780000022</v>
          </cell>
          <cell r="AK624">
            <v>-80.068745880000279</v>
          </cell>
          <cell r="AL624">
            <v>-2.4851070000004256</v>
          </cell>
          <cell r="AM624">
            <v>-28.5</v>
          </cell>
          <cell r="AN624">
            <v>-46.481824500000585</v>
          </cell>
          <cell r="AO624">
            <v>-20.913006540000424</v>
          </cell>
          <cell r="AP624">
            <v>-9.0900954999997339</v>
          </cell>
          <cell r="AQ624">
            <v>-42.645379100000355</v>
          </cell>
          <cell r="AR624">
            <v>-519.39648534001026</v>
          </cell>
          <cell r="AS624">
            <v>-61.573081500000626</v>
          </cell>
          <cell r="AT624">
            <v>-4.9899764000001596</v>
          </cell>
          <cell r="AU624">
            <v>-104.65228670000033</v>
          </cell>
          <cell r="AV624">
            <v>-50.27065427999969</v>
          </cell>
          <cell r="AW624">
            <v>-102.38440549999996</v>
          </cell>
          <cell r="AX624">
            <v>-25.489546599999812</v>
          </cell>
          <cell r="AY624">
            <v>-32.483635000000504</v>
          </cell>
          <cell r="AZ624">
            <v>27.951797400000032</v>
          </cell>
          <cell r="BA624">
            <v>-14.196477599999525</v>
          </cell>
          <cell r="BB624">
            <v>-75.71564380000018</v>
          </cell>
          <cell r="BC624">
            <v>-31.558839000001171</v>
          </cell>
          <cell r="BD624">
            <v>-44.033736359999239</v>
          </cell>
          <cell r="BE624">
            <v>-564.17410071699123</v>
          </cell>
          <cell r="BF624">
            <v>-31.037327350000851</v>
          </cell>
          <cell r="BG624">
            <v>-67.582135999999082</v>
          </cell>
          <cell r="BH624">
            <v>-51.145808000001125</v>
          </cell>
          <cell r="BI624">
            <v>-17.0003514</v>
          </cell>
          <cell r="BJ624">
            <v>-57.253606299999774</v>
          </cell>
          <cell r="BK624">
            <v>-74.404861099999835</v>
          </cell>
          <cell r="BL624">
            <v>-28.484286426999461</v>
          </cell>
          <cell r="BM624">
            <v>-26.36907599999995</v>
          </cell>
          <cell r="BN624">
            <v>-42.007496000000174</v>
          </cell>
          <cell r="BO624">
            <v>-38.983977040000354</v>
          </cell>
          <cell r="BP624">
            <v>-82.897772599999371</v>
          </cell>
          <cell r="BQ624">
            <v>-47.007402499999444</v>
          </cell>
          <cell r="BR624">
            <v>-274.22255818001577</v>
          </cell>
          <cell r="BS624">
            <v>4.015948500000377</v>
          </cell>
          <cell r="BT624">
            <v>-45.713138999999501</v>
          </cell>
          <cell r="BU624">
            <v>-96.551728039999944</v>
          </cell>
          <cell r="BV624">
            <v>-3.5494456999995236</v>
          </cell>
          <cell r="BW624">
            <v>-31.872238500000094</v>
          </cell>
          <cell r="BX624">
            <v>-59.63246393999998</v>
          </cell>
          <cell r="BY624">
            <v>-26.876526000000013</v>
          </cell>
          <cell r="BZ624">
            <v>-6.5709319999996296</v>
          </cell>
          <cell r="CA624">
            <v>-51.898033999999825</v>
          </cell>
          <cell r="CB624">
            <v>-11.627580499999567</v>
          </cell>
          <cell r="CC624">
            <v>65.410855500000253</v>
          </cell>
          <cell r="CD624">
            <v>-9.3572744999983115</v>
          </cell>
          <cell r="CE624">
            <v>-448.10088554001413</v>
          </cell>
          <cell r="CF624">
            <v>-74.802067000000534</v>
          </cell>
          <cell r="CG624">
            <v>-82.809964100000798</v>
          </cell>
          <cell r="CH624">
            <v>-58.228432500000054</v>
          </cell>
          <cell r="CI624">
            <v>-15.577554999999847</v>
          </cell>
          <cell r="CJ624">
            <v>-47.130718929999603</v>
          </cell>
          <cell r="CK624">
            <v>-61.669416609999644</v>
          </cell>
          <cell r="CL624">
            <v>-34.008080700000392</v>
          </cell>
          <cell r="CM624">
            <v>6.4933936999996149</v>
          </cell>
          <cell r="CN624">
            <v>-52.172399000000041</v>
          </cell>
          <cell r="CO624">
            <v>0.76193849999981467</v>
          </cell>
          <cell r="CP624">
            <v>-28.643961900001159</v>
          </cell>
          <cell r="CQ624">
            <v>-0.31362199999966833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</row>
        <row r="626">
          <cell r="F626">
            <v>-179.15817759999845</v>
          </cell>
          <cell r="G626">
            <v>-42.577260000001843</v>
          </cell>
          <cell r="H626">
            <v>14.498585500001354</v>
          </cell>
          <cell r="I626">
            <v>10.408157000001665</v>
          </cell>
          <cell r="J626">
            <v>-333.70722630000091</v>
          </cell>
          <cell r="K626">
            <v>-91.041056569996726</v>
          </cell>
          <cell r="L626">
            <v>-90.777087999998912</v>
          </cell>
          <cell r="M626">
            <v>-19.644453000000794</v>
          </cell>
          <cell r="N626">
            <v>-69.125551399996766</v>
          </cell>
          <cell r="O626">
            <v>-62.112877899999148</v>
          </cell>
          <cell r="P626">
            <v>-186.55320303999542</v>
          </cell>
          <cell r="Q626">
            <v>-106.15393200000108</v>
          </cell>
          <cell r="R626">
            <v>-895.90286144003039</v>
          </cell>
          <cell r="S626">
            <v>-209.5635076000035</v>
          </cell>
          <cell r="T626">
            <v>-74.696306620000541</v>
          </cell>
          <cell r="U626">
            <v>-63.046628000000055</v>
          </cell>
          <cell r="V626">
            <v>19.826194000001124</v>
          </cell>
          <cell r="W626">
            <v>-70.799958219999098</v>
          </cell>
          <cell r="X626">
            <v>-58.37970100000166</v>
          </cell>
          <cell r="Y626">
            <v>-46.752820499998052</v>
          </cell>
          <cell r="Z626">
            <v>-71.036558100000548</v>
          </cell>
          <cell r="AA626">
            <v>-73.45657410000058</v>
          </cell>
          <cell r="AB626">
            <v>-137.07644219999929</v>
          </cell>
          <cell r="AC626">
            <v>-24.93304949999947</v>
          </cell>
          <cell r="AD626">
            <v>-85.98750960000325</v>
          </cell>
          <cell r="AE626">
            <v>-1197.4717517000099</v>
          </cell>
          <cell r="AF626">
            <v>-178.83803219999754</v>
          </cell>
          <cell r="AG626">
            <v>-165.58017400000244</v>
          </cell>
          <cell r="AH626">
            <v>-125.44418999999834</v>
          </cell>
          <cell r="AI626">
            <v>-19.582346699997288</v>
          </cell>
          <cell r="AJ626">
            <v>-278.43408239999917</v>
          </cell>
          <cell r="AK626">
            <v>-140.60911459999988</v>
          </cell>
          <cell r="AL626">
            <v>-39.059510000002774</v>
          </cell>
          <cell r="AM626">
            <v>-4.4208450000005541</v>
          </cell>
          <cell r="AN626">
            <v>-59.058771199997864</v>
          </cell>
          <cell r="AO626">
            <v>-16.947840000000724</v>
          </cell>
          <cell r="AP626">
            <v>-85.123256000002584</v>
          </cell>
          <cell r="AQ626">
            <v>-84.373589599999832</v>
          </cell>
          <cell r="AR626">
            <v>-730.24843453499489</v>
          </cell>
          <cell r="AS626">
            <v>-14.200394400002551</v>
          </cell>
          <cell r="AT626">
            <v>-119.21781318299691</v>
          </cell>
          <cell r="AU626">
            <v>-128.90125940000144</v>
          </cell>
          <cell r="AV626">
            <v>-148.83500300000014</v>
          </cell>
          <cell r="AW626">
            <v>-104.51990305200161</v>
          </cell>
          <cell r="AX626">
            <v>-4.9792047000009916</v>
          </cell>
          <cell r="AY626">
            <v>-13.122349000001122</v>
          </cell>
          <cell r="AZ626">
            <v>80.041220999999496</v>
          </cell>
          <cell r="BA626">
            <v>-73.390174500003923</v>
          </cell>
          <cell r="BB626">
            <v>-112.13010299999951</v>
          </cell>
          <cell r="BC626">
            <v>-90.993451299997105</v>
          </cell>
          <cell r="BD626">
            <v>0</v>
          </cell>
          <cell r="BE626">
            <v>-1315.6430584000191</v>
          </cell>
          <cell r="BF626">
            <v>-181.79898600000161</v>
          </cell>
          <cell r="BG626">
            <v>-65.278239000002941</v>
          </cell>
          <cell r="BH626">
            <v>-41.589068099998258</v>
          </cell>
          <cell r="BI626">
            <v>-61.532548600000155</v>
          </cell>
          <cell r="BJ626">
            <v>-112.50135900000168</v>
          </cell>
          <cell r="BK626">
            <v>-162.97757549999733</v>
          </cell>
          <cell r="BL626">
            <v>-87.692353000002186</v>
          </cell>
          <cell r="BM626">
            <v>-9.1082389999974112</v>
          </cell>
          <cell r="BN626">
            <v>-148.46639700000378</v>
          </cell>
          <cell r="BO626">
            <v>-187.73255179999978</v>
          </cell>
          <cell r="BP626">
            <v>-129.03794619999826</v>
          </cell>
          <cell r="BQ626">
            <v>-127.92779520000477</v>
          </cell>
          <cell r="BR626">
            <v>-519.88352852000389</v>
          </cell>
          <cell r="BS626">
            <v>-124.49846499999694</v>
          </cell>
          <cell r="BT626">
            <v>-160.90983100000085</v>
          </cell>
          <cell r="BU626">
            <v>7.9461240000018734</v>
          </cell>
          <cell r="BV626">
            <v>-135.97266495999793</v>
          </cell>
          <cell r="BW626">
            <v>-60.64391120000073</v>
          </cell>
          <cell r="BX626">
            <v>-109.2205604999981</v>
          </cell>
          <cell r="BY626">
            <v>-26.08419800000047</v>
          </cell>
          <cell r="BZ626">
            <v>16.208263639997313</v>
          </cell>
          <cell r="CA626">
            <v>-101.87518459999774</v>
          </cell>
          <cell r="CB626">
            <v>27.333131299998058</v>
          </cell>
          <cell r="CC626">
            <v>48.818923000002542</v>
          </cell>
          <cell r="CD626">
            <v>99.014844799996354</v>
          </cell>
          <cell r="CE626">
            <v>-1286.4064253600081</v>
          </cell>
          <cell r="CF626">
            <v>-139.09700800000428</v>
          </cell>
          <cell r="CG626">
            <v>-87.681259300003148</v>
          </cell>
          <cell r="CH626">
            <v>-157.6484640000017</v>
          </cell>
          <cell r="CI626">
            <v>-50.246214999999211</v>
          </cell>
          <cell r="CJ626">
            <v>-167.33327239999926</v>
          </cell>
          <cell r="CK626">
            <v>-141.36589636000281</v>
          </cell>
          <cell r="CL626">
            <v>-102.70669999999882</v>
          </cell>
          <cell r="CM626">
            <v>-18.831918900003075</v>
          </cell>
          <cell r="CN626">
            <v>-244.57979989999876</v>
          </cell>
          <cell r="CO626">
            <v>-26.507567299999209</v>
          </cell>
          <cell r="CP626">
            <v>-86.753652200004581</v>
          </cell>
          <cell r="CQ626">
            <v>-63.654671999996935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</row>
        <row r="627">
          <cell r="F627">
            <v>-164.62450723700022</v>
          </cell>
          <cell r="G627">
            <v>-144.77126209999915</v>
          </cell>
          <cell r="H627">
            <v>-46.307674800002133</v>
          </cell>
          <cell r="I627">
            <v>-103.84834853000211</v>
          </cell>
          <cell r="J627">
            <v>-371.24493289999737</v>
          </cell>
          <cell r="K627">
            <v>-460.0403581999999</v>
          </cell>
          <cell r="L627">
            <v>-88.263418999998976</v>
          </cell>
          <cell r="M627">
            <v>-60.660220000001573</v>
          </cell>
          <cell r="N627">
            <v>-269.4880058000017</v>
          </cell>
          <cell r="O627">
            <v>-102.37445500000103</v>
          </cell>
          <cell r="P627">
            <v>-268.80612400000246</v>
          </cell>
          <cell r="Q627">
            <v>-117.91984380000213</v>
          </cell>
          <cell r="R627">
            <v>-1420.263459419948</v>
          </cell>
          <cell r="S627">
            <v>-125.99302279999392</v>
          </cell>
          <cell r="T627">
            <v>-77.424660000000586</v>
          </cell>
          <cell r="U627">
            <v>-82.914575099999638</v>
          </cell>
          <cell r="V627">
            <v>-16.097804299999552</v>
          </cell>
          <cell r="W627">
            <v>-382.79838170000221</v>
          </cell>
          <cell r="X627">
            <v>-38.238323319998017</v>
          </cell>
          <cell r="Y627">
            <v>-92.884837499997957</v>
          </cell>
          <cell r="Z627">
            <v>-41.170202999997855</v>
          </cell>
          <cell r="AA627">
            <v>-117.27946610000072</v>
          </cell>
          <cell r="AB627">
            <v>-140.1443403000012</v>
          </cell>
          <cell r="AC627">
            <v>-135.48215499999787</v>
          </cell>
          <cell r="AD627">
            <v>-169.83569030000217</v>
          </cell>
          <cell r="AE627">
            <v>-1959.1594556400669</v>
          </cell>
          <cell r="AF627">
            <v>-347.93382519999432</v>
          </cell>
          <cell r="AG627">
            <v>-40.425077340001735</v>
          </cell>
          <cell r="AH627">
            <v>-246.29497900000206</v>
          </cell>
          <cell r="AI627">
            <v>-73.905299999998533</v>
          </cell>
          <cell r="AJ627">
            <v>-455.42140470000231</v>
          </cell>
          <cell r="AK627">
            <v>-168.20091900000261</v>
          </cell>
          <cell r="AL627">
            <v>-22.327430000001186</v>
          </cell>
          <cell r="AM627">
            <v>-97.386694000000716</v>
          </cell>
          <cell r="AN627">
            <v>13.830505000001722</v>
          </cell>
          <cell r="AO627">
            <v>-88.435205000001588</v>
          </cell>
          <cell r="AP627">
            <v>-198.53874300000462</v>
          </cell>
          <cell r="AQ627">
            <v>-234.12038339999708</v>
          </cell>
          <cell r="AR627">
            <v>-1952.1884407000034</v>
          </cell>
          <cell r="AS627">
            <v>-381.44887100000051</v>
          </cell>
          <cell r="AT627">
            <v>-60.781828269999096</v>
          </cell>
          <cell r="AU627">
            <v>-169.45884840000144</v>
          </cell>
          <cell r="AV627">
            <v>-160.13528550000046</v>
          </cell>
          <cell r="AW627">
            <v>-323.26459109999996</v>
          </cell>
          <cell r="AX627">
            <v>-200.66345100000035</v>
          </cell>
          <cell r="AY627">
            <v>-11.792675500000769</v>
          </cell>
          <cell r="AZ627">
            <v>-34.582996789999015</v>
          </cell>
          <cell r="BA627">
            <v>-86.908746729997802</v>
          </cell>
          <cell r="BB627">
            <v>-36.389051500002097</v>
          </cell>
          <cell r="BC627">
            <v>-263.5344019999975</v>
          </cell>
          <cell r="BD627">
            <v>-223.22769290999713</v>
          </cell>
          <cell r="BE627">
            <v>-1596.0414033000125</v>
          </cell>
          <cell r="BF627">
            <v>-209.08184379999875</v>
          </cell>
          <cell r="BG627">
            <v>-200.77014419999978</v>
          </cell>
          <cell r="BH627">
            <v>-335.46101999999883</v>
          </cell>
          <cell r="BI627">
            <v>-92.296598599998106</v>
          </cell>
          <cell r="BJ627">
            <v>-271.9606409400003</v>
          </cell>
          <cell r="BK627">
            <v>-91.731565999998566</v>
          </cell>
          <cell r="BL627">
            <v>-1.192606300002808</v>
          </cell>
          <cell r="BM627">
            <v>-55.620584000000235</v>
          </cell>
          <cell r="BN627">
            <v>-90.236150999997335</v>
          </cell>
          <cell r="BO627">
            <v>-27.995110600000771</v>
          </cell>
          <cell r="BP627">
            <v>-100.75399586000276</v>
          </cell>
          <cell r="BQ627">
            <v>-118.94114199999603</v>
          </cell>
          <cell r="BR627">
            <v>-859.75782849994721</v>
          </cell>
          <cell r="BS627">
            <v>-56.992575000003853</v>
          </cell>
          <cell r="BT627">
            <v>65.010807999999088</v>
          </cell>
          <cell r="BU627">
            <v>-76.347523999997065</v>
          </cell>
          <cell r="BV627">
            <v>-56.652187699997739</v>
          </cell>
          <cell r="BW627">
            <v>29.841488999998546</v>
          </cell>
          <cell r="BX627">
            <v>44.301982299999509</v>
          </cell>
          <cell r="BY627">
            <v>-144.00891739999861</v>
          </cell>
          <cell r="BZ627">
            <v>115.58049699999901</v>
          </cell>
          <cell r="CA627">
            <v>-154.26295100000061</v>
          </cell>
          <cell r="CB627">
            <v>-388.5986774999983</v>
          </cell>
          <cell r="CC627">
            <v>-196.19138859999657</v>
          </cell>
          <cell r="CD627">
            <v>-41.438383599997906</v>
          </cell>
          <cell r="CE627">
            <v>-1923.7629524000222</v>
          </cell>
          <cell r="CF627">
            <v>-123.46929400000226</v>
          </cell>
          <cell r="CG627">
            <v>-324.23760770000081</v>
          </cell>
          <cell r="CH627">
            <v>-144.31646890000047</v>
          </cell>
          <cell r="CI627">
            <v>-13.14824999999837</v>
          </cell>
          <cell r="CJ627">
            <v>-199.74529980000079</v>
          </cell>
          <cell r="CK627">
            <v>-420.43539200000305</v>
          </cell>
          <cell r="CL627">
            <v>-68.718924999997398</v>
          </cell>
          <cell r="CM627">
            <v>-141.88030500000241</v>
          </cell>
          <cell r="CN627">
            <v>-127.08813820000069</v>
          </cell>
          <cell r="CO627">
            <v>-171.09213250000175</v>
          </cell>
          <cell r="CP627">
            <v>-134.40277029999561</v>
          </cell>
          <cell r="CQ627">
            <v>-55.228368999996746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</row>
        <row r="628">
          <cell r="F628">
            <v>-85.872574999999415</v>
          </cell>
          <cell r="G628">
            <v>-67.433221700000104</v>
          </cell>
          <cell r="H628">
            <v>-9.2166102999999566</v>
          </cell>
          <cell r="I628">
            <v>-3.2543263000002298</v>
          </cell>
          <cell r="J628">
            <v>-82.937890600000173</v>
          </cell>
          <cell r="K628">
            <v>-109.33157484000003</v>
          </cell>
          <cell r="L628">
            <v>-18.985080599999947</v>
          </cell>
          <cell r="M628">
            <v>0</v>
          </cell>
          <cell r="N628">
            <v>-49.395642199999656</v>
          </cell>
          <cell r="O628">
            <v>-28.452809299999899</v>
          </cell>
          <cell r="P628">
            <v>-34.755311000000802</v>
          </cell>
          <cell r="Q628">
            <v>-56.580902100000458</v>
          </cell>
          <cell r="R628">
            <v>-385.71152250000159</v>
          </cell>
          <cell r="S628">
            <v>-87.883778999999777</v>
          </cell>
          <cell r="T628">
            <v>-4.0939129999997022</v>
          </cell>
          <cell r="U628">
            <v>-12.248430300000109</v>
          </cell>
          <cell r="V628">
            <v>6.6489897999999812</v>
          </cell>
          <cell r="W628">
            <v>-78.793232800000624</v>
          </cell>
          <cell r="X628">
            <v>-16.944295700000112</v>
          </cell>
          <cell r="Y628">
            <v>-23.862893700000313</v>
          </cell>
          <cell r="Z628">
            <v>-62.475696000000426</v>
          </cell>
          <cell r="AA628">
            <v>-25.02715070000022</v>
          </cell>
          <cell r="AB628">
            <v>-45.054558099999667</v>
          </cell>
          <cell r="AC628">
            <v>-8.562010000000555</v>
          </cell>
          <cell r="AD628">
            <v>-27.414552999998705</v>
          </cell>
          <cell r="AE628">
            <v>-311.8666261699982</v>
          </cell>
          <cell r="AF628">
            <v>-72.868698499998573</v>
          </cell>
          <cell r="AG628">
            <v>0</v>
          </cell>
          <cell r="AH628">
            <v>-59.066544000000249</v>
          </cell>
          <cell r="AI628">
            <v>-9.2684100000001308</v>
          </cell>
          <cell r="AJ628">
            <v>-121.8352515000006</v>
          </cell>
          <cell r="AK628">
            <v>-14.529893439999796</v>
          </cell>
          <cell r="AL628">
            <v>-3.8122063000000708</v>
          </cell>
          <cell r="AM628">
            <v>0</v>
          </cell>
          <cell r="AN628">
            <v>-0.56485592999979417</v>
          </cell>
          <cell r="AO628">
            <v>0</v>
          </cell>
          <cell r="AP628">
            <v>-29.920766499999445</v>
          </cell>
          <cell r="AQ628">
            <v>0</v>
          </cell>
          <cell r="AR628">
            <v>-307.76613808699767</v>
          </cell>
          <cell r="AS628">
            <v>-59.935151499999847</v>
          </cell>
          <cell r="AT628">
            <v>-48.896531000000323</v>
          </cell>
          <cell r="AU628">
            <v>-30.590967600000113</v>
          </cell>
          <cell r="AV628">
            <v>-7.8101914869998836</v>
          </cell>
          <cell r="AW628">
            <v>-60.504066800000146</v>
          </cell>
          <cell r="AX628">
            <v>-47.473208599999907</v>
          </cell>
          <cell r="AY628">
            <v>0</v>
          </cell>
          <cell r="AZ628">
            <v>16.398652400000174</v>
          </cell>
          <cell r="BA628">
            <v>-16.223791200000051</v>
          </cell>
          <cell r="BB628">
            <v>-12.750767000000451</v>
          </cell>
          <cell r="BC628">
            <v>-30.614378999999644</v>
          </cell>
          <cell r="BD628">
            <v>-9.3657363000002078</v>
          </cell>
          <cell r="BE628">
            <v>-374.26177152000309</v>
          </cell>
          <cell r="BF628">
            <v>-7.8544669999992038</v>
          </cell>
          <cell r="BG628">
            <v>-61.912209600000097</v>
          </cell>
          <cell r="BH628">
            <v>-14.838945999999851</v>
          </cell>
          <cell r="BI628">
            <v>-32.399464999999964</v>
          </cell>
          <cell r="BJ628">
            <v>-52.34434549999969</v>
          </cell>
          <cell r="BK628">
            <v>-40.48374160000003</v>
          </cell>
          <cell r="BL628">
            <v>-21.116673399999854</v>
          </cell>
          <cell r="BM628">
            <v>-19.5</v>
          </cell>
          <cell r="BN628">
            <v>-19.482751999999891</v>
          </cell>
          <cell r="BO628">
            <v>-53.028176719999465</v>
          </cell>
          <cell r="BP628">
            <v>-50.779260700000123</v>
          </cell>
          <cell r="BQ628">
            <v>-0.52173399999992398</v>
          </cell>
          <cell r="BR628">
            <v>-95.870880479982588</v>
          </cell>
          <cell r="BS628">
            <v>-5.6509999999998399</v>
          </cell>
          <cell r="BT628">
            <v>38.698679000000084</v>
          </cell>
          <cell r="BU628">
            <v>0.87844640000002983</v>
          </cell>
          <cell r="BV628">
            <v>-37.438439000000017</v>
          </cell>
          <cell r="BW628">
            <v>2.1129769999997734</v>
          </cell>
          <cell r="BX628">
            <v>-39.368550080000205</v>
          </cell>
          <cell r="BY628">
            <v>-30.13283679999995</v>
          </cell>
          <cell r="BZ628">
            <v>-7.7554964999999356</v>
          </cell>
          <cell r="CA628">
            <v>-27.651422699999785</v>
          </cell>
          <cell r="CB628">
            <v>-13.245971999999711</v>
          </cell>
          <cell r="CC628">
            <v>34.130110999999488</v>
          </cell>
          <cell r="CD628">
            <v>-10.447376799998892</v>
          </cell>
          <cell r="CE628">
            <v>-327.55755300000601</v>
          </cell>
          <cell r="CF628">
            <v>-9.5730354999996052</v>
          </cell>
          <cell r="CG628">
            <v>4.5763297499997861</v>
          </cell>
          <cell r="CH628">
            <v>-33.664166300000034</v>
          </cell>
          <cell r="CI628">
            <v>-9.2929650000000947</v>
          </cell>
          <cell r="CJ628">
            <v>-54.086328000000321</v>
          </cell>
          <cell r="CK628">
            <v>-32.413026000000173</v>
          </cell>
          <cell r="CL628">
            <v>-5.6923329999999623</v>
          </cell>
          <cell r="CM628">
            <v>-36.592392999999902</v>
          </cell>
          <cell r="CN628">
            <v>-47.429792200000065</v>
          </cell>
          <cell r="CO628">
            <v>-57.6117612500002</v>
          </cell>
          <cell r="CP628">
            <v>-45.778082500000892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</row>
        <row r="630">
          <cell r="F630">
            <v>-2872.5877456369963</v>
          </cell>
          <cell r="G630">
            <v>-2417.7765497500013</v>
          </cell>
          <cell r="H630">
            <v>-2590.8356145300022</v>
          </cell>
          <cell r="I630">
            <v>-1701.9719206100021</v>
          </cell>
          <cell r="J630">
            <v>-4151.3214751699916</v>
          </cell>
          <cell r="K630">
            <v>-3242.4371011999865</v>
          </cell>
          <cell r="L630">
            <v>-1668.6106113999808</v>
          </cell>
          <cell r="M630">
            <v>-955.75638960000379</v>
          </cell>
          <cell r="N630">
            <v>-2259.6422294099962</v>
          </cell>
          <cell r="O630">
            <v>-1839.8678837699917</v>
          </cell>
          <cell r="P630">
            <v>-3524.4317316899705</v>
          </cell>
          <cell r="Q630">
            <v>-1882.9803767999965</v>
          </cell>
          <cell r="R630">
            <v>-30206.263553704775</v>
          </cell>
          <cell r="S630">
            <v>-2942.4214068999809</v>
          </cell>
          <cell r="T630">
            <v>-3862.1377514560218</v>
          </cell>
          <cell r="U630">
            <v>-2758.0000617139922</v>
          </cell>
          <cell r="V630">
            <v>-1699.850503059999</v>
          </cell>
          <cell r="W630">
            <v>-4313.5177343800051</v>
          </cell>
          <cell r="X630">
            <v>-2919.7183915950018</v>
          </cell>
          <cell r="Y630">
            <v>-942.36934015000497</v>
          </cell>
          <cell r="Z630">
            <v>-1337.9864255400043</v>
          </cell>
          <cell r="AA630">
            <v>-2654.7381205299966</v>
          </cell>
          <cell r="AB630">
            <v>-1992.314768160013</v>
          </cell>
          <cell r="AC630">
            <v>-2603.7872893999674</v>
          </cell>
          <cell r="AD630">
            <v>-2179.4217608200088</v>
          </cell>
          <cell r="AE630">
            <v>-20888.31718516603</v>
          </cell>
          <cell r="AF630">
            <v>-2014.1298279999864</v>
          </cell>
          <cell r="AG630">
            <v>-1151.5413218400008</v>
          </cell>
          <cell r="AH630">
            <v>-2444.4686258800102</v>
          </cell>
          <cell r="AI630">
            <v>-2199.3556271799948</v>
          </cell>
          <cell r="AJ630">
            <v>-3234.5736598860058</v>
          </cell>
          <cell r="AK630">
            <v>-2515.3549547800085</v>
          </cell>
          <cell r="AL630">
            <v>-790.08402050000859</v>
          </cell>
          <cell r="AM630">
            <v>-750.71007739999914</v>
          </cell>
          <cell r="AN630">
            <v>-687.18662612999924</v>
          </cell>
          <cell r="AO630">
            <v>-2011.4354183400046</v>
          </cell>
          <cell r="AP630">
            <v>-1720.0024852000151</v>
          </cell>
          <cell r="AQ630">
            <v>-1369.4745400299998</v>
          </cell>
          <cell r="AR630">
            <v>-23209.930008331969</v>
          </cell>
          <cell r="AS630">
            <v>-1682.1423369000113</v>
          </cell>
          <cell r="AT630">
            <v>-1318.9605791329941</v>
          </cell>
          <cell r="AU630">
            <v>-2843.5670024000183</v>
          </cell>
          <cell r="AV630">
            <v>-3022.6707000970059</v>
          </cell>
          <cell r="AW630">
            <v>-3739.7693398020047</v>
          </cell>
          <cell r="AX630">
            <v>-2000.5290238400007</v>
          </cell>
          <cell r="AY630">
            <v>-491.36685149999903</v>
          </cell>
          <cell r="AZ630">
            <v>-594.84905858999991</v>
          </cell>
          <cell r="BA630">
            <v>-1704.2597818999975</v>
          </cell>
          <cell r="BB630">
            <v>-2333.0884470999781</v>
          </cell>
          <cell r="BC630">
            <v>-2373.4062047000089</v>
          </cell>
          <cell r="BD630">
            <v>-1105.320682370002</v>
          </cell>
          <cell r="BE630">
            <v>-18922.455256586778</v>
          </cell>
          <cell r="BF630">
            <v>-1436.2204851899969</v>
          </cell>
          <cell r="BG630">
            <v>-1545.0555269299903</v>
          </cell>
          <cell r="BH630">
            <v>-3055.6674452299958</v>
          </cell>
          <cell r="BI630">
            <v>-2432.4825501399932</v>
          </cell>
          <cell r="BJ630">
            <v>-3419.059773910004</v>
          </cell>
          <cell r="BK630">
            <v>-1618.5987059499939</v>
          </cell>
          <cell r="BL630">
            <v>-186.92680112700327</v>
          </cell>
          <cell r="BM630">
            <v>-473.63567765999142</v>
          </cell>
          <cell r="BN630">
            <v>-1200.2583728699992</v>
          </cell>
          <cell r="BO630">
            <v>-1367.1393906999756</v>
          </cell>
          <cell r="BP630">
            <v>-987.81631994000873</v>
          </cell>
          <cell r="BQ630">
            <v>-1199.594206939988</v>
          </cell>
          <cell r="BR630">
            <v>-20900.305533829116</v>
          </cell>
          <cell r="BS630">
            <v>-1177.9651062399844</v>
          </cell>
          <cell r="BT630">
            <v>-1322.1884616999932</v>
          </cell>
          <cell r="BU630">
            <v>-3988.0438211169931</v>
          </cell>
          <cell r="BV630">
            <v>-3030.5346057169968</v>
          </cell>
          <cell r="BW630">
            <v>-3671.4509738000006</v>
          </cell>
          <cell r="BX630">
            <v>-2342.6306515199985</v>
          </cell>
          <cell r="BY630">
            <v>-1080.7204085999997</v>
          </cell>
          <cell r="BZ630">
            <v>-309.50163706000239</v>
          </cell>
          <cell r="CA630">
            <v>-2030.6091695999994</v>
          </cell>
          <cell r="CB630">
            <v>-876.03942658498454</v>
          </cell>
          <cell r="CC630">
            <v>-556.2987370899873</v>
          </cell>
          <cell r="CD630">
            <v>-514.32253479999417</v>
          </cell>
          <cell r="CE630">
            <v>-22324.218233238469</v>
          </cell>
          <cell r="CF630">
            <v>-1324.9377087000048</v>
          </cell>
          <cell r="CG630">
            <v>-2638.268703479991</v>
          </cell>
          <cell r="CH630">
            <v>-2252.0552940000152</v>
          </cell>
          <cell r="CI630">
            <v>-2105.6716749500024</v>
          </cell>
          <cell r="CJ630">
            <v>-4154.8074665200093</v>
          </cell>
          <cell r="CK630">
            <v>-1945.4522778300043</v>
          </cell>
          <cell r="CL630">
            <v>-1175.6341079180074</v>
          </cell>
          <cell r="CM630">
            <v>-543.95513177000339</v>
          </cell>
          <cell r="CN630">
            <v>-1921.5155884300061</v>
          </cell>
          <cell r="CO630">
            <v>-1859.8112600199911</v>
          </cell>
          <cell r="CP630">
            <v>-1660.7236435200157</v>
          </cell>
          <cell r="CQ630">
            <v>-741.38537609999003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</row>
        <row r="632">
          <cell r="F632">
            <v>-2872.5877456371672</v>
          </cell>
          <cell r="G632">
            <v>-2417.7765497498913</v>
          </cell>
          <cell r="H632">
            <v>-2590.8356145300204</v>
          </cell>
          <cell r="I632">
            <v>-1701.9719206099398</v>
          </cell>
          <cell r="J632">
            <v>-4151.3214751699124</v>
          </cell>
          <cell r="K632">
            <v>-3242.4371012000483</v>
          </cell>
          <cell r="L632">
            <v>-1668.6106114001595</v>
          </cell>
          <cell r="M632">
            <v>-955.75638959999196</v>
          </cell>
          <cell r="N632">
            <v>-2259.6422294100048</v>
          </cell>
          <cell r="O632">
            <v>-1839.8678837700281</v>
          </cell>
          <cell r="P632">
            <v>-3524.431731690187</v>
          </cell>
          <cell r="Q632">
            <v>-1882.980376800173</v>
          </cell>
          <cell r="R632">
            <v>-30206.263553705066</v>
          </cell>
          <cell r="S632">
            <v>-2942.4214069000445</v>
          </cell>
          <cell r="T632">
            <v>-3862.1377514561173</v>
          </cell>
          <cell r="U632">
            <v>-2758.000061713974</v>
          </cell>
          <cell r="V632">
            <v>-1699.8505030598608</v>
          </cell>
          <cell r="W632">
            <v>-4313.5177343797986</v>
          </cell>
          <cell r="X632">
            <v>-2919.7183915951173</v>
          </cell>
          <cell r="Y632">
            <v>-942.36934014997678</v>
          </cell>
          <cell r="Z632">
            <v>-1337.9864255398279</v>
          </cell>
          <cell r="AA632">
            <v>-2654.7381205299171</v>
          </cell>
          <cell r="AB632">
            <v>-1992.3147681599949</v>
          </cell>
          <cell r="AC632">
            <v>-2603.7872893996537</v>
          </cell>
          <cell r="AD632">
            <v>-2179.4217608199688</v>
          </cell>
          <cell r="AE632">
            <v>-20888.317185165361</v>
          </cell>
          <cell r="AF632">
            <v>-2014.1298279999755</v>
          </cell>
          <cell r="AG632">
            <v>-1151.5413218399044</v>
          </cell>
          <cell r="AH632">
            <v>-2444.4686258798465</v>
          </cell>
          <cell r="AI632">
            <v>-2199.3556271798443</v>
          </cell>
          <cell r="AJ632">
            <v>-3234.5736598859075</v>
          </cell>
          <cell r="AK632">
            <v>-2515.354954779963</v>
          </cell>
          <cell r="AL632">
            <v>-790.08402050001314</v>
          </cell>
          <cell r="AM632">
            <v>-750.71007739991182</v>
          </cell>
          <cell r="AN632">
            <v>-687.18662612995831</v>
          </cell>
          <cell r="AO632">
            <v>-2011.4354183402611</v>
          </cell>
          <cell r="AP632">
            <v>-1720.0024851998314</v>
          </cell>
          <cell r="AQ632">
            <v>-1369.4745400298852</v>
          </cell>
          <cell r="AR632">
            <v>-23209.930008331314</v>
          </cell>
          <cell r="AS632">
            <v>-1682.1423368999967</v>
          </cell>
          <cell r="AT632">
            <v>-1318.9605791330105</v>
          </cell>
          <cell r="AU632">
            <v>-2843.5670023997081</v>
          </cell>
          <cell r="AV632">
            <v>-3022.6707000970491</v>
          </cell>
          <cell r="AW632">
            <v>-3739.7693398019182</v>
          </cell>
          <cell r="AX632">
            <v>-2000.5290238399757</v>
          </cell>
          <cell r="AY632">
            <v>-491.36685150000267</v>
          </cell>
          <cell r="AZ632">
            <v>-594.84905858995626</v>
          </cell>
          <cell r="BA632">
            <v>-1704.2597818999784</v>
          </cell>
          <cell r="BB632">
            <v>-2333.0884470997844</v>
          </cell>
          <cell r="BC632">
            <v>-2373.4062047002371</v>
          </cell>
          <cell r="BD632">
            <v>-1105.3206823701039</v>
          </cell>
          <cell r="BE632">
            <v>-18922.455256585963</v>
          </cell>
          <cell r="BF632">
            <v>-1436.2204851899296</v>
          </cell>
          <cell r="BG632">
            <v>-1545.0555269299075</v>
          </cell>
          <cell r="BH632">
            <v>-3055.6674452299485</v>
          </cell>
          <cell r="BI632">
            <v>-2432.4825501400046</v>
          </cell>
          <cell r="BJ632">
            <v>-3419.0597739099176</v>
          </cell>
          <cell r="BK632">
            <v>-1618.5987059499603</v>
          </cell>
          <cell r="BL632">
            <v>-186.92680112697417</v>
          </cell>
          <cell r="BM632">
            <v>-473.63567766005872</v>
          </cell>
          <cell r="BN632">
            <v>-1200.2583728699246</v>
          </cell>
          <cell r="BO632">
            <v>-1367.1393906997982</v>
          </cell>
          <cell r="BP632">
            <v>-987.81631994002964</v>
          </cell>
          <cell r="BQ632">
            <v>-1199.5942069401499</v>
          </cell>
          <cell r="BR632">
            <v>-20900.305533827282</v>
          </cell>
          <cell r="BS632">
            <v>-1177.9651062401244</v>
          </cell>
          <cell r="BT632">
            <v>-1322.1884616999887</v>
          </cell>
          <cell r="BU632">
            <v>-3988.0438211169094</v>
          </cell>
          <cell r="BV632">
            <v>-3030.5346057170536</v>
          </cell>
          <cell r="BW632">
            <v>-3671.4509738001507</v>
          </cell>
          <cell r="BX632">
            <v>-2342.6306515199831</v>
          </cell>
          <cell r="BY632">
            <v>-1080.7204085999401</v>
          </cell>
          <cell r="BZ632">
            <v>-309.50163706002058</v>
          </cell>
          <cell r="CA632">
            <v>-2030.6091696000658</v>
          </cell>
          <cell r="CB632">
            <v>-876.03942658496089</v>
          </cell>
          <cell r="CC632">
            <v>-556.29873708984815</v>
          </cell>
          <cell r="CD632">
            <v>-514.32253479992505</v>
          </cell>
          <cell r="CE632">
            <v>-22324.218233237043</v>
          </cell>
          <cell r="CF632">
            <v>-1324.9377086998429</v>
          </cell>
          <cell r="CG632">
            <v>-2638.2687034799019</v>
          </cell>
          <cell r="CH632">
            <v>-2252.0552940003108</v>
          </cell>
          <cell r="CI632">
            <v>-2105.6716749501065</v>
          </cell>
          <cell r="CJ632">
            <v>-4154.8074665201129</v>
          </cell>
          <cell r="CK632">
            <v>-1945.452277829987</v>
          </cell>
          <cell r="CL632">
            <v>-1175.6341079181293</v>
          </cell>
          <cell r="CM632">
            <v>-543.95513177005341</v>
          </cell>
          <cell r="CN632">
            <v>-1921.5155884299893</v>
          </cell>
          <cell r="CO632">
            <v>-1859.8112600198947</v>
          </cell>
          <cell r="CP632">
            <v>-1660.7236435199156</v>
          </cell>
          <cell r="CQ632">
            <v>-741.38537609996274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-94.465129999996861</v>
          </cell>
          <cell r="G643">
            <v>-4.0348919999960344</v>
          </cell>
          <cell r="H643">
            <v>-41.502073000003293</v>
          </cell>
          <cell r="I643">
            <v>-69.49556599999778</v>
          </cell>
          <cell r="J643">
            <v>-25.500594000004639</v>
          </cell>
          <cell r="K643">
            <v>54.050130999996327</v>
          </cell>
          <cell r="L643">
            <v>-140.18208400000003</v>
          </cell>
          <cell r="M643">
            <v>17.466902000000118</v>
          </cell>
          <cell r="N643">
            <v>-56.456233999997494</v>
          </cell>
          <cell r="O643">
            <v>-64.763848000002326</v>
          </cell>
          <cell r="P643">
            <v>-10.876020999989123</v>
          </cell>
          <cell r="Q643">
            <v>8.9680249999946682</v>
          </cell>
          <cell r="R643">
            <v>105.8043169999728</v>
          </cell>
          <cell r="S643">
            <v>-34.314837999998417</v>
          </cell>
          <cell r="T643">
            <v>44.603390000003856</v>
          </cell>
          <cell r="U643">
            <v>8.4111300000004121</v>
          </cell>
          <cell r="V643">
            <v>-13.155452000006335</v>
          </cell>
          <cell r="W643">
            <v>0.31540500000119209</v>
          </cell>
          <cell r="X643">
            <v>-16.550260000003618</v>
          </cell>
          <cell r="Y643">
            <v>46.223251000003074</v>
          </cell>
          <cell r="Z643">
            <v>56.359303000004729</v>
          </cell>
          <cell r="AA643">
            <v>92.236009000000195</v>
          </cell>
          <cell r="AB643">
            <v>-52.196849999992992</v>
          </cell>
          <cell r="AC643">
            <v>-17.692710999996052</v>
          </cell>
          <cell r="AD643">
            <v>-8.4340599999995902</v>
          </cell>
          <cell r="AE643">
            <v>147.67133100004867</v>
          </cell>
          <cell r="AF643">
            <v>18.780327000000398</v>
          </cell>
          <cell r="AG643">
            <v>-97.460397000002558</v>
          </cell>
          <cell r="AH643">
            <v>-7.3185859999939566</v>
          </cell>
          <cell r="AI643">
            <v>-26.307654000003822</v>
          </cell>
          <cell r="AJ643">
            <v>-17.495735000004061</v>
          </cell>
          <cell r="AK643">
            <v>-0.20103999999992084</v>
          </cell>
          <cell r="AL643">
            <v>-52.118635000006179</v>
          </cell>
          <cell r="AM643">
            <v>-84.775909999996657</v>
          </cell>
          <cell r="AN643">
            <v>45.369750999991084</v>
          </cell>
          <cell r="AO643">
            <v>293.745597000001</v>
          </cell>
          <cell r="AP643">
            <v>57.186914000005345</v>
          </cell>
          <cell r="AQ643">
            <v>18.26669899999979</v>
          </cell>
          <cell r="AR643">
            <v>-190.9247449998511</v>
          </cell>
          <cell r="AS643">
            <v>-1.3717099999994389</v>
          </cell>
          <cell r="AT643">
            <v>-55.873732000000018</v>
          </cell>
          <cell r="AU643">
            <v>14.079829000002064</v>
          </cell>
          <cell r="AV643">
            <v>76.69835299999977</v>
          </cell>
          <cell r="AW643">
            <v>1.9858610000010231</v>
          </cell>
          <cell r="AX643">
            <v>-21.748291000003519</v>
          </cell>
          <cell r="AY643">
            <v>-222.26552600000286</v>
          </cell>
          <cell r="AZ643">
            <v>4.3597159999917494</v>
          </cell>
          <cell r="BA643">
            <v>-10.739839000001666</v>
          </cell>
          <cell r="BB643">
            <v>60.471634999994421</v>
          </cell>
          <cell r="BC643">
            <v>-10.246282000000065</v>
          </cell>
          <cell r="BD643">
            <v>-26.274758999992628</v>
          </cell>
          <cell r="BE643">
            <v>-300.40723300003447</v>
          </cell>
          <cell r="BF643">
            <v>6.1689060000062454</v>
          </cell>
          <cell r="BG643">
            <v>77.733496000000741</v>
          </cell>
          <cell r="BH643">
            <v>-10.940835999994306</v>
          </cell>
          <cell r="BI643">
            <v>-6.3895589999956428</v>
          </cell>
          <cell r="BJ643">
            <v>-10.680315999998129</v>
          </cell>
          <cell r="BK643">
            <v>4.0337050000016461</v>
          </cell>
          <cell r="BL643">
            <v>112.30219399999623</v>
          </cell>
          <cell r="BM643">
            <v>-243.86918700000388</v>
          </cell>
          <cell r="BN643">
            <v>-4.1673540000047069</v>
          </cell>
          <cell r="BO643">
            <v>-55.499490999995032</v>
          </cell>
          <cell r="BP643">
            <v>-148.25861099999747</v>
          </cell>
          <cell r="BQ643">
            <v>-20.840179999999236</v>
          </cell>
          <cell r="BR643">
            <v>-625.49242499982938</v>
          </cell>
          <cell r="BS643">
            <v>10.208151999991969</v>
          </cell>
          <cell r="BT643">
            <v>-25.557307999988552</v>
          </cell>
          <cell r="BU643">
            <v>24.668513999997231</v>
          </cell>
          <cell r="BV643">
            <v>-107.66919499999494</v>
          </cell>
          <cell r="BW643">
            <v>-44.212784000003012</v>
          </cell>
          <cell r="BX643">
            <v>-166.1710000000021</v>
          </cell>
          <cell r="BY643">
            <v>-151.15690499999619</v>
          </cell>
          <cell r="BZ643">
            <v>40.703762000004645</v>
          </cell>
          <cell r="CA643">
            <v>-144.37071400000423</v>
          </cell>
          <cell r="CB643">
            <v>-114.3381020000088</v>
          </cell>
          <cell r="CC643">
            <v>71.056060000002617</v>
          </cell>
          <cell r="CD643">
            <v>-18.652904999995371</v>
          </cell>
          <cell r="CE643">
            <v>-669.17566499998793</v>
          </cell>
          <cell r="CF643">
            <v>-11.704490000003716</v>
          </cell>
          <cell r="CG643">
            <v>130.68139299999166</v>
          </cell>
          <cell r="CH643">
            <v>1.485515000000305</v>
          </cell>
          <cell r="CI643">
            <v>46.498614000011003</v>
          </cell>
          <cell r="CJ643">
            <v>-89.062364000004891</v>
          </cell>
          <cell r="CK643">
            <v>-64.084245000005467</v>
          </cell>
          <cell r="CL643">
            <v>-362.59715099999448</v>
          </cell>
          <cell r="CM643">
            <v>-230.52726000000257</v>
          </cell>
          <cell r="CN643">
            <v>48.799059000011766</v>
          </cell>
          <cell r="CO643">
            <v>-25.539831000001868</v>
          </cell>
          <cell r="CP643">
            <v>104.47682600001281</v>
          </cell>
          <cell r="CQ643">
            <v>-217.60173100000247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78.66346500000509</v>
          </cell>
          <cell r="G644">
            <v>-25.99458099999174</v>
          </cell>
          <cell r="H644">
            <v>64.391730000003008</v>
          </cell>
          <cell r="I644">
            <v>-36.169776000009733</v>
          </cell>
          <cell r="J644">
            <v>-43.270542999998725</v>
          </cell>
          <cell r="K644">
            <v>-193.28154700000596</v>
          </cell>
          <cell r="L644">
            <v>-391.01266799999576</v>
          </cell>
          <cell r="M644">
            <v>-423.83042399999977</v>
          </cell>
          <cell r="N644">
            <v>-159.3737620000029</v>
          </cell>
          <cell r="O644">
            <v>-146.63999199999671</v>
          </cell>
          <cell r="P644">
            <v>82.058655999993789</v>
          </cell>
          <cell r="Q644">
            <v>8.4985929999966174</v>
          </cell>
          <cell r="R644">
            <v>76.769938999786973</v>
          </cell>
          <cell r="S644">
            <v>59.34696399999666</v>
          </cell>
          <cell r="T644">
            <v>8.6419749999986379</v>
          </cell>
          <cell r="U644">
            <v>-7.2704850000009174</v>
          </cell>
          <cell r="V644">
            <v>-0.94338699999934761</v>
          </cell>
          <cell r="W644">
            <v>-59.532294999997248</v>
          </cell>
          <cell r="X644">
            <v>14.169603000002098</v>
          </cell>
          <cell r="Y644">
            <v>133.11777499999152</v>
          </cell>
          <cell r="Z644">
            <v>-191.03381999999692</v>
          </cell>
          <cell r="AA644">
            <v>181.01587899999868</v>
          </cell>
          <cell r="AB644">
            <v>-23.488290000008419</v>
          </cell>
          <cell r="AC644">
            <v>-6.7416799999919022</v>
          </cell>
          <cell r="AD644">
            <v>-30.512300000002142</v>
          </cell>
          <cell r="AE644">
            <v>-314.04091400036123</v>
          </cell>
          <cell r="AF644">
            <v>-23.849675999997999</v>
          </cell>
          <cell r="AG644">
            <v>8.1380859999990207</v>
          </cell>
          <cell r="AH644">
            <v>3.5544099999970058</v>
          </cell>
          <cell r="AI644">
            <v>-76.849921000000904</v>
          </cell>
          <cell r="AJ644">
            <v>-23.966636000004655</v>
          </cell>
          <cell r="AK644">
            <v>-30.652861000002304</v>
          </cell>
          <cell r="AL644">
            <v>-2.2003999998560175E-2</v>
          </cell>
          <cell r="AM644">
            <v>-395.2818280000065</v>
          </cell>
          <cell r="AN644">
            <v>-14.716346000001067</v>
          </cell>
          <cell r="AO644">
            <v>240.04781200000434</v>
          </cell>
          <cell r="AP644">
            <v>44.433153000005404</v>
          </cell>
          <cell r="AQ644">
            <v>-44.875102999998489</v>
          </cell>
          <cell r="AR644">
            <v>-140.17498999985401</v>
          </cell>
          <cell r="AS644">
            <v>4.4445190000042203</v>
          </cell>
          <cell r="AT644">
            <v>19.309550000005402</v>
          </cell>
          <cell r="AU644">
            <v>29.644729999999981</v>
          </cell>
          <cell r="AV644">
            <v>47.956669000006514</v>
          </cell>
          <cell r="AW644">
            <v>-27.20778099999734</v>
          </cell>
          <cell r="AX644">
            <v>5.6002369999987422</v>
          </cell>
          <cell r="AY644">
            <v>-97.851272999992943</v>
          </cell>
          <cell r="AZ644">
            <v>6.8764249999949243</v>
          </cell>
          <cell r="BA644">
            <v>-13.706869999994524</v>
          </cell>
          <cell r="BB644">
            <v>-117.10717299999669</v>
          </cell>
          <cell r="BC644">
            <v>15.922621000005165</v>
          </cell>
          <cell r="BD644">
            <v>-14.056644000011147</v>
          </cell>
          <cell r="BE644">
            <v>-644.11004400008824</v>
          </cell>
          <cell r="BF644">
            <v>-23.735249999997905</v>
          </cell>
          <cell r="BG644">
            <v>-12.117780000000494</v>
          </cell>
          <cell r="BH644">
            <v>21.128033000000869</v>
          </cell>
          <cell r="BI644">
            <v>-81.978131999996549</v>
          </cell>
          <cell r="BJ644">
            <v>-27.907753999999841</v>
          </cell>
          <cell r="BK644">
            <v>-26.672339999997348</v>
          </cell>
          <cell r="BL644">
            <v>-80.924133000007714</v>
          </cell>
          <cell r="BM644">
            <v>-114.71953099999519</v>
          </cell>
          <cell r="BN644">
            <v>-123.28707800000848</v>
          </cell>
          <cell r="BO644">
            <v>-57.335295000011683</v>
          </cell>
          <cell r="BP644">
            <v>13.229573000004166</v>
          </cell>
          <cell r="BQ644">
            <v>-129.79035700000532</v>
          </cell>
          <cell r="BR644">
            <v>-427.38031799986493</v>
          </cell>
          <cell r="BS644">
            <v>-13.8813189999928</v>
          </cell>
          <cell r="BT644">
            <v>-11.144054999997024</v>
          </cell>
          <cell r="BU644">
            <v>-15.154133999996702</v>
          </cell>
          <cell r="BV644">
            <v>-24.935124999996333</v>
          </cell>
          <cell r="BW644">
            <v>-43.841395000003104</v>
          </cell>
          <cell r="BX644">
            <v>41.990055999995093</v>
          </cell>
          <cell r="BY644">
            <v>-432.8222320000059</v>
          </cell>
          <cell r="BZ644">
            <v>-86.191855000011856</v>
          </cell>
          <cell r="CA644">
            <v>-12.357447999995202</v>
          </cell>
          <cell r="CB644">
            <v>134.56635300000198</v>
          </cell>
          <cell r="CC644">
            <v>24.953599999993457</v>
          </cell>
          <cell r="CD644">
            <v>11.437235999997938</v>
          </cell>
          <cell r="CE644">
            <v>-959.50351000006776</v>
          </cell>
          <cell r="CF644">
            <v>-7.028044000006048</v>
          </cell>
          <cell r="CG644">
            <v>46.231204000010621</v>
          </cell>
          <cell r="CH644">
            <v>-17.274682999996003</v>
          </cell>
          <cell r="CI644">
            <v>25.368435999989742</v>
          </cell>
          <cell r="CJ644">
            <v>-219.48656099999789</v>
          </cell>
          <cell r="CK644">
            <v>-32.371188999997685</v>
          </cell>
          <cell r="CL644">
            <v>-458.46557299999404</v>
          </cell>
          <cell r="CM644">
            <v>-393.09476199999335</v>
          </cell>
          <cell r="CN644">
            <v>236.87262500000361</v>
          </cell>
          <cell r="CO644">
            <v>-113.24000399999204</v>
          </cell>
          <cell r="CP644">
            <v>-3.8979990000079852</v>
          </cell>
          <cell r="CQ644">
            <v>-23.116960000013933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5.2333030000008876</v>
          </cell>
          <cell r="G645">
            <v>-25.804485000000568</v>
          </cell>
          <cell r="H645">
            <v>16.095685000000231</v>
          </cell>
          <cell r="I645">
            <v>18.780424999989918</v>
          </cell>
          <cell r="J645">
            <v>-57.215079999994487</v>
          </cell>
          <cell r="K645">
            <v>-62.452928999991855</v>
          </cell>
          <cell r="L645">
            <v>-207.60323199999402</v>
          </cell>
          <cell r="M645">
            <v>-258.0787399999972</v>
          </cell>
          <cell r="N645">
            <v>-174.15725399999064</v>
          </cell>
          <cell r="O645">
            <v>-195.39959100000851</v>
          </cell>
          <cell r="P645">
            <v>67.415940000006231</v>
          </cell>
          <cell r="Q645">
            <v>10.382547999994131</v>
          </cell>
          <cell r="R645">
            <v>-760.96595700015314</v>
          </cell>
          <cell r="S645">
            <v>95.23080900000059</v>
          </cell>
          <cell r="T645">
            <v>-16.702441999994335</v>
          </cell>
          <cell r="U645">
            <v>-29.496326000000408</v>
          </cell>
          <cell r="V645">
            <v>-85.800333999999566</v>
          </cell>
          <cell r="W645">
            <v>-1.6458350000029895</v>
          </cell>
          <cell r="X645">
            <v>-54.596707999997307</v>
          </cell>
          <cell r="Y645">
            <v>-45.26533899999049</v>
          </cell>
          <cell r="Z645">
            <v>-273.59954700000526</v>
          </cell>
          <cell r="AA645">
            <v>-214.47859899999457</v>
          </cell>
          <cell r="AB645">
            <v>-114.52637400000822</v>
          </cell>
          <cell r="AC645">
            <v>16.682677999997395</v>
          </cell>
          <cell r="AD645">
            <v>-36.767940000005183</v>
          </cell>
          <cell r="AE645">
            <v>-753.93051600002218</v>
          </cell>
          <cell r="AF645">
            <v>-37.362208000005921</v>
          </cell>
          <cell r="AG645">
            <v>85.828762999997707</v>
          </cell>
          <cell r="AH645">
            <v>-44.665004000002227</v>
          </cell>
          <cell r="AI645">
            <v>16.297829000002821</v>
          </cell>
          <cell r="AJ645">
            <v>-52.187029000000621</v>
          </cell>
          <cell r="AK645">
            <v>-93.369941000004474</v>
          </cell>
          <cell r="AL645">
            <v>-187.96263700000418</v>
          </cell>
          <cell r="AM645">
            <v>-249.28807600001164</v>
          </cell>
          <cell r="AN645">
            <v>-160.45680099999299</v>
          </cell>
          <cell r="AO645">
            <v>44.455593000006047</v>
          </cell>
          <cell r="AP645">
            <v>-86.791679999994813</v>
          </cell>
          <cell r="AQ645">
            <v>11.57067499999539</v>
          </cell>
          <cell r="AR645">
            <v>-243.26913099992089</v>
          </cell>
          <cell r="AS645">
            <v>-6.7827060000126949</v>
          </cell>
          <cell r="AT645">
            <v>-11.052609999998822</v>
          </cell>
          <cell r="AU645">
            <v>10.745999999999185</v>
          </cell>
          <cell r="AV645">
            <v>158.85065100000065</v>
          </cell>
          <cell r="AW645">
            <v>-95.061530999999377</v>
          </cell>
          <cell r="AX645">
            <v>-67.126905999997689</v>
          </cell>
          <cell r="AY645">
            <v>20.235469999999623</v>
          </cell>
          <cell r="AZ645">
            <v>-56.323099999994156</v>
          </cell>
          <cell r="BA645">
            <v>-61.053757000001497</v>
          </cell>
          <cell r="BB645">
            <v>-77.841573999990942</v>
          </cell>
          <cell r="BC645">
            <v>-41.073076000000583</v>
          </cell>
          <cell r="BD645">
            <v>-16.785991999990074</v>
          </cell>
          <cell r="BE645">
            <v>-998.44357900007162</v>
          </cell>
          <cell r="BF645">
            <v>7.7524459999985993</v>
          </cell>
          <cell r="BG645">
            <v>19.279668000002857</v>
          </cell>
          <cell r="BH645">
            <v>-17.558622999997169</v>
          </cell>
          <cell r="BI645">
            <v>-103.14120499999262</v>
          </cell>
          <cell r="BJ645">
            <v>-64.431688000004215</v>
          </cell>
          <cell r="BK645">
            <v>-21.048321000002034</v>
          </cell>
          <cell r="BL645">
            <v>-171.30509100000199</v>
          </cell>
          <cell r="BM645">
            <v>-241.42861000000266</v>
          </cell>
          <cell r="BN645">
            <v>-159.6823710000026</v>
          </cell>
          <cell r="BO645">
            <v>-170.23673299999791</v>
          </cell>
          <cell r="BP645">
            <v>-51.094335999994655</v>
          </cell>
          <cell r="BQ645">
            <v>-25.548714999997173</v>
          </cell>
          <cell r="BR645">
            <v>-1101.0836349998135</v>
          </cell>
          <cell r="BS645">
            <v>-81.256204999997863</v>
          </cell>
          <cell r="BT645">
            <v>5.7634349999862025</v>
          </cell>
          <cell r="BU645">
            <v>-41.559869000004255</v>
          </cell>
          <cell r="BV645">
            <v>-27.299460999987787</v>
          </cell>
          <cell r="BW645">
            <v>-14.467165000001842</v>
          </cell>
          <cell r="BX645">
            <v>-120.70877199999813</v>
          </cell>
          <cell r="BY645">
            <v>-128.43128800000704</v>
          </cell>
          <cell r="BZ645">
            <v>-365.52166399999987</v>
          </cell>
          <cell r="CA645">
            <v>-164.78130000000237</v>
          </cell>
          <cell r="CB645">
            <v>38.992727000004379</v>
          </cell>
          <cell r="CC645">
            <v>-135.13311599999724</v>
          </cell>
          <cell r="CD645">
            <v>-66.680956999989576</v>
          </cell>
          <cell r="CE645">
            <v>-1238.7202879998367</v>
          </cell>
          <cell r="CF645">
            <v>83.119470999998157</v>
          </cell>
          <cell r="CG645">
            <v>-201.49738499999512</v>
          </cell>
          <cell r="CH645">
            <v>-183.97883500000171</v>
          </cell>
          <cell r="CI645">
            <v>-91.539730999997118</v>
          </cell>
          <cell r="CJ645">
            <v>9.542660999999498</v>
          </cell>
          <cell r="CK645">
            <v>-120.83119199999783</v>
          </cell>
          <cell r="CL645">
            <v>-291.22800099999586</v>
          </cell>
          <cell r="CM645">
            <v>-528.72675499999605</v>
          </cell>
          <cell r="CN645">
            <v>-18.06365700000606</v>
          </cell>
          <cell r="CO645">
            <v>-42.773915999991004</v>
          </cell>
          <cell r="CP645">
            <v>146.56599600000482</v>
          </cell>
          <cell r="CQ645">
            <v>0.6910560000105761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-1512.9520489998395</v>
          </cell>
          <cell r="BS646">
            <v>-77.135336000006646</v>
          </cell>
          <cell r="BT646">
            <v>-41.909514000013587</v>
          </cell>
          <cell r="BU646">
            <v>-38.073845000006258</v>
          </cell>
          <cell r="BV646">
            <v>-55.445303000000422</v>
          </cell>
          <cell r="BW646">
            <v>-84.504670000002079</v>
          </cell>
          <cell r="BX646">
            <v>-340.75110399999539</v>
          </cell>
          <cell r="BY646">
            <v>-367.40379700000631</v>
          </cell>
          <cell r="BZ646">
            <v>-365.71343299999717</v>
          </cell>
          <cell r="CA646">
            <v>-76.65601200000674</v>
          </cell>
          <cell r="CB646">
            <v>-195.26650100000552</v>
          </cell>
          <cell r="CC646">
            <v>92.638080000004265</v>
          </cell>
          <cell r="CD646">
            <v>37.26938599999994</v>
          </cell>
          <cell r="CE646">
            <v>-910.80212500016205</v>
          </cell>
          <cell r="CF646">
            <v>-46.821804999999586</v>
          </cell>
          <cell r="CG646">
            <v>-1.8136499999964144</v>
          </cell>
          <cell r="CH646">
            <v>-136.19085199999972</v>
          </cell>
          <cell r="CI646">
            <v>-47.21537000000535</v>
          </cell>
          <cell r="CJ646">
            <v>-77.91528100000869</v>
          </cell>
          <cell r="CK646">
            <v>-231.76543699999456</v>
          </cell>
          <cell r="CL646">
            <v>-270.64191500000015</v>
          </cell>
          <cell r="CM646">
            <v>-210.51151599999866</v>
          </cell>
          <cell r="CN646">
            <v>19.605288999999175</v>
          </cell>
          <cell r="CO646">
            <v>-47.19846499999403</v>
          </cell>
          <cell r="CP646">
            <v>179.05803000000014</v>
          </cell>
          <cell r="CQ646">
            <v>-39.391153000004124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-744.20963099994697</v>
          </cell>
          <cell r="BS647">
            <v>-5.7557799999922281</v>
          </cell>
          <cell r="BT647">
            <v>-16.671089999988908</v>
          </cell>
          <cell r="BU647">
            <v>-3.16081000000122</v>
          </cell>
          <cell r="BV647">
            <v>-102.34990100000141</v>
          </cell>
          <cell r="BW647">
            <v>3.1540559999994002</v>
          </cell>
          <cell r="BX647">
            <v>-45.527528999999049</v>
          </cell>
          <cell r="BY647">
            <v>-262.75436599999375</v>
          </cell>
          <cell r="BZ647">
            <v>-140.23593399999663</v>
          </cell>
          <cell r="CA647">
            <v>0.77271200000541285</v>
          </cell>
          <cell r="CB647">
            <v>-139.68992499999877</v>
          </cell>
          <cell r="CC647">
            <v>-79.083259999999427</v>
          </cell>
          <cell r="CD647">
            <v>47.092195999997784</v>
          </cell>
          <cell r="CE647">
            <v>-1602.3598639999982</v>
          </cell>
          <cell r="CF647">
            <v>-35.988859000004595</v>
          </cell>
          <cell r="CG647">
            <v>-165.12770899999305</v>
          </cell>
          <cell r="CH647">
            <v>33.983504999996512</v>
          </cell>
          <cell r="CI647">
            <v>-41.201800999988336</v>
          </cell>
          <cell r="CJ647">
            <v>-34.80168699999922</v>
          </cell>
          <cell r="CK647">
            <v>-141.12719500000821</v>
          </cell>
          <cell r="CL647">
            <v>-498.74475099999108</v>
          </cell>
          <cell r="CM647">
            <v>-409.56995200000529</v>
          </cell>
          <cell r="CN647">
            <v>-103.56379099999322</v>
          </cell>
          <cell r="CO647">
            <v>16.034610999995493</v>
          </cell>
          <cell r="CP647">
            <v>-133.42747399999644</v>
          </cell>
          <cell r="CQ647">
            <v>-88.824760999996215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-1121.5116899998393</v>
          </cell>
          <cell r="BS648">
            <v>216.75777300000482</v>
          </cell>
          <cell r="BT648">
            <v>-125.42470000000321</v>
          </cell>
          <cell r="BU648">
            <v>-107.81354499999725</v>
          </cell>
          <cell r="BV648">
            <v>23.048368999996455</v>
          </cell>
          <cell r="BW648">
            <v>-75.040259999994305</v>
          </cell>
          <cell r="BX648">
            <v>31.196280000003753</v>
          </cell>
          <cell r="BY648">
            <v>-529.60652899999695</v>
          </cell>
          <cell r="BZ648">
            <v>-394.42059100000188</v>
          </cell>
          <cell r="CA648">
            <v>118.34387499999139</v>
          </cell>
          <cell r="CB648">
            <v>-157.68482000000949</v>
          </cell>
          <cell r="CC648">
            <v>-199.73914000000514</v>
          </cell>
          <cell r="CD648">
            <v>78.871598000012455</v>
          </cell>
          <cell r="CE648">
            <v>-1827.492978999624</v>
          </cell>
          <cell r="CF648">
            <v>-39.605446000001393</v>
          </cell>
          <cell r="CG648">
            <v>-24.276578999997582</v>
          </cell>
          <cell r="CH648">
            <v>-83.865929999999935</v>
          </cell>
          <cell r="CI648">
            <v>-139.12007999999332</v>
          </cell>
          <cell r="CJ648">
            <v>-60.866453999988153</v>
          </cell>
          <cell r="CK648">
            <v>-106.86509999999544</v>
          </cell>
          <cell r="CL648">
            <v>-855.87959299999056</v>
          </cell>
          <cell r="CM648">
            <v>-282.35770999999659</v>
          </cell>
          <cell r="CN648">
            <v>137.60454000000027</v>
          </cell>
          <cell r="CO648">
            <v>3.6532200000074226</v>
          </cell>
          <cell r="CP648">
            <v>-356.5219070000021</v>
          </cell>
          <cell r="CQ648">
            <v>-19.391940000001341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-676.74652900011279</v>
          </cell>
          <cell r="BS649">
            <v>254.79330099999788</v>
          </cell>
          <cell r="BT649">
            <v>121.00813500001095</v>
          </cell>
          <cell r="BU649">
            <v>59.861149999996996</v>
          </cell>
          <cell r="BV649">
            <v>48.73672999998962</v>
          </cell>
          <cell r="BW649">
            <v>7.6961100000044098</v>
          </cell>
          <cell r="BX649">
            <v>30.297745000003488</v>
          </cell>
          <cell r="BY649">
            <v>-694.84755500000028</v>
          </cell>
          <cell r="BZ649">
            <v>-435.20203499999479</v>
          </cell>
          <cell r="CA649">
            <v>24.818624000006821</v>
          </cell>
          <cell r="CB649">
            <v>19.784528999996837</v>
          </cell>
          <cell r="CC649">
            <v>-35.299238999999943</v>
          </cell>
          <cell r="CD649">
            <v>-78.394023999993806</v>
          </cell>
          <cell r="CE649">
            <v>-1488.6240390003659</v>
          </cell>
          <cell r="CF649">
            <v>51.940885000003618</v>
          </cell>
          <cell r="CG649">
            <v>52.450182999993558</v>
          </cell>
          <cell r="CH649">
            <v>30.333819999999832</v>
          </cell>
          <cell r="CI649">
            <v>-1.0573500000027707</v>
          </cell>
          <cell r="CJ649">
            <v>54.158695999998599</v>
          </cell>
          <cell r="CK649">
            <v>-106.78001600000425</v>
          </cell>
          <cell r="CL649">
            <v>-868.61421400000108</v>
          </cell>
          <cell r="CM649">
            <v>-577.32186999999976</v>
          </cell>
          <cell r="CN649">
            <v>-174.17233500001021</v>
          </cell>
          <cell r="CO649">
            <v>-18.383556000000681</v>
          </cell>
          <cell r="CP649">
            <v>135.21422400001029</v>
          </cell>
          <cell r="CQ649">
            <v>-66.392505999989226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-4757.3318695002235</v>
          </cell>
          <cell r="BS650">
            <v>-386.42590299999574</v>
          </cell>
          <cell r="BT650">
            <v>-112.76401800001622</v>
          </cell>
          <cell r="BU650">
            <v>-374.25144550003461</v>
          </cell>
          <cell r="BV650">
            <v>88.984728999988874</v>
          </cell>
          <cell r="BW650">
            <v>-178.67813000000024</v>
          </cell>
          <cell r="BX650">
            <v>-940.07071400000132</v>
          </cell>
          <cell r="BY650">
            <v>-385.25975200004177</v>
          </cell>
          <cell r="BZ650">
            <v>-619.76985399995465</v>
          </cell>
          <cell r="CA650">
            <v>-1042.4655769999954</v>
          </cell>
          <cell r="CB650">
            <v>-402.63184700001148</v>
          </cell>
          <cell r="CC650">
            <v>-144.41519500000868</v>
          </cell>
          <cell r="CD650">
            <v>-259.58416300005047</v>
          </cell>
          <cell r="CE650">
            <v>-6060.1559415003285</v>
          </cell>
          <cell r="CF650">
            <v>-139.86432700001751</v>
          </cell>
          <cell r="CG650">
            <v>-321.07083500002045</v>
          </cell>
          <cell r="CH650">
            <v>-557.764720999985</v>
          </cell>
          <cell r="CI650">
            <v>-103.41736200000742</v>
          </cell>
          <cell r="CJ650">
            <v>-246.19873000000371</v>
          </cell>
          <cell r="CK650">
            <v>-1045.6734869999927</v>
          </cell>
          <cell r="CL650">
            <v>-585.35236499999883</v>
          </cell>
          <cell r="CM650">
            <v>-667.30316599999787</v>
          </cell>
          <cell r="CN650">
            <v>-944.19468000001507</v>
          </cell>
          <cell r="CO650">
            <v>-520.81448100000853</v>
          </cell>
          <cell r="CP650">
            <v>-7.3073954999854323</v>
          </cell>
          <cell r="CQ650">
            <v>-921.19439199997578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-16.820789999997942</v>
          </cell>
          <cell r="G651">
            <v>-786.34034399999655</v>
          </cell>
          <cell r="H651">
            <v>1079.7543120000046</v>
          </cell>
          <cell r="I651">
            <v>-844.28369889999158</v>
          </cell>
          <cell r="J651">
            <v>-5040.3299874000077</v>
          </cell>
          <cell r="K651">
            <v>-2471.082098999992</v>
          </cell>
          <cell r="L651">
            <v>254.11516700001084</v>
          </cell>
          <cell r="M651">
            <v>-1185.124313999986</v>
          </cell>
          <cell r="N651">
            <v>-2320.7348856999888</v>
          </cell>
          <cell r="O651">
            <v>-3198.5710843999987</v>
          </cell>
          <cell r="P651">
            <v>-271.84577999998874</v>
          </cell>
          <cell r="Q651">
            <v>-300.55748000000312</v>
          </cell>
          <cell r="R651">
            <v>-11541.666254400043</v>
          </cell>
          <cell r="S651">
            <v>-35.371060000004945</v>
          </cell>
          <cell r="T651">
            <v>-689.09521600000153</v>
          </cell>
          <cell r="U651">
            <v>-2108.8302180000028</v>
          </cell>
          <cell r="V651">
            <v>-4393.5595971400035</v>
          </cell>
          <cell r="W651">
            <v>-4313.7010010000085</v>
          </cell>
          <cell r="X651">
            <v>1487.4285090000194</v>
          </cell>
          <cell r="Y651">
            <v>177.61785799998324</v>
          </cell>
          <cell r="Z651">
            <v>-584.68112500000279</v>
          </cell>
          <cell r="AA651">
            <v>357.06718750001164</v>
          </cell>
          <cell r="AB651">
            <v>-1371.1519689999986</v>
          </cell>
          <cell r="AC651">
            <v>-67.389622760005295</v>
          </cell>
          <cell r="AD651">
            <v>0</v>
          </cell>
          <cell r="AE651">
            <v>-1342.0546699999832</v>
          </cell>
          <cell r="AF651">
            <v>0</v>
          </cell>
          <cell r="AG651">
            <v>0</v>
          </cell>
          <cell r="AH651">
            <v>0</v>
          </cell>
          <cell r="AI651">
            <v>-182.53673000002163</v>
          </cell>
          <cell r="AJ651">
            <v>-895.08207999999286</v>
          </cell>
          <cell r="AK651">
            <v>-67.825850000022911</v>
          </cell>
          <cell r="AL651">
            <v>-68.715669999975944</v>
          </cell>
          <cell r="AM651">
            <v>-45.146739999996498</v>
          </cell>
          <cell r="AN651">
            <v>-82.747600000002421</v>
          </cell>
          <cell r="AO651">
            <v>0</v>
          </cell>
          <cell r="AP651">
            <v>0</v>
          </cell>
          <cell r="AQ651">
            <v>0</v>
          </cell>
          <cell r="AR651">
            <v>-1564.1817300000694</v>
          </cell>
          <cell r="AS651">
            <v>0</v>
          </cell>
          <cell r="AT651">
            <v>0</v>
          </cell>
          <cell r="AU651">
            <v>0</v>
          </cell>
          <cell r="AV651">
            <v>-132.65454000001773</v>
          </cell>
          <cell r="AW651">
            <v>-855.82183000000077</v>
          </cell>
          <cell r="AX651">
            <v>-42.305250000004889</v>
          </cell>
          <cell r="AY651">
            <v>-286.30562999998801</v>
          </cell>
          <cell r="AZ651">
            <v>0</v>
          </cell>
          <cell r="BA651">
            <v>-198.54227000000537</v>
          </cell>
          <cell r="BB651">
            <v>-48.552209999994375</v>
          </cell>
          <cell r="BC651">
            <v>0</v>
          </cell>
          <cell r="BD651">
            <v>0</v>
          </cell>
          <cell r="BE651">
            <v>4.8194169998168945</v>
          </cell>
          <cell r="BF651">
            <v>0</v>
          </cell>
          <cell r="BG651">
            <v>0</v>
          </cell>
          <cell r="BH651">
            <v>0</v>
          </cell>
          <cell r="BI651">
            <v>-108.71296000000439</v>
          </cell>
          <cell r="BJ651">
            <v>-66.564023000013549</v>
          </cell>
          <cell r="BK651">
            <v>180.09640000000945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-2808.7064899997786</v>
          </cell>
          <cell r="BS651">
            <v>0</v>
          </cell>
          <cell r="BT651">
            <v>0</v>
          </cell>
          <cell r="BU651">
            <v>0</v>
          </cell>
          <cell r="BV651">
            <v>-92.169600000022911</v>
          </cell>
          <cell r="BW651">
            <v>-1527.3129600000102</v>
          </cell>
          <cell r="BX651">
            <v>-79.897199999948498</v>
          </cell>
          <cell r="BY651">
            <v>-597.9314000000013</v>
          </cell>
          <cell r="BZ651">
            <v>0</v>
          </cell>
          <cell r="CA651">
            <v>-408.35959999996703</v>
          </cell>
          <cell r="CB651">
            <v>-103.03573000000324</v>
          </cell>
          <cell r="CC651">
            <v>0</v>
          </cell>
          <cell r="CD651">
            <v>0</v>
          </cell>
          <cell r="CE651">
            <v>-5152.0000899992883</v>
          </cell>
          <cell r="CF651">
            <v>0</v>
          </cell>
          <cell r="CG651">
            <v>0</v>
          </cell>
          <cell r="CH651">
            <v>10.246900000027381</v>
          </cell>
          <cell r="CI651">
            <v>-947.3893200000166</v>
          </cell>
          <cell r="CJ651">
            <v>-1152.241709999973</v>
          </cell>
          <cell r="CK651">
            <v>-1222.7659399999538</v>
          </cell>
          <cell r="CL651">
            <v>-669.5126600000076</v>
          </cell>
          <cell r="CM651">
            <v>-39.920400000002701</v>
          </cell>
          <cell r="CN651">
            <v>-990.43676000001142</v>
          </cell>
          <cell r="CO651">
            <v>-139.98019999999087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-2703.4610574139951</v>
          </cell>
          <cell r="G652">
            <v>-3360.8528050999957</v>
          </cell>
          <cell r="H652">
            <v>-5365.6622822100035</v>
          </cell>
          <cell r="I652">
            <v>-6245.1156833000132</v>
          </cell>
          <cell r="J652">
            <v>-5337.7180851760058</v>
          </cell>
          <cell r="K652">
            <v>-6898.6583076999959</v>
          </cell>
          <cell r="L652">
            <v>-7461.0154797900032</v>
          </cell>
          <cell r="M652">
            <v>-6573.2429559830052</v>
          </cell>
          <cell r="N652">
            <v>-6453.74599438101</v>
          </cell>
          <cell r="O652">
            <v>-5114.3497855120077</v>
          </cell>
          <cell r="P652">
            <v>-2873.2756868439974</v>
          </cell>
          <cell r="Q652">
            <v>-2893.3048408800023</v>
          </cell>
          <cell r="R652">
            <v>-60382.19390525599</v>
          </cell>
          <cell r="S652">
            <v>-2689.9862132300041</v>
          </cell>
          <cell r="T652">
            <v>-3119.0938836999994</v>
          </cell>
          <cell r="U652">
            <v>-4184.3017362899991</v>
          </cell>
          <cell r="V652">
            <v>-4298.2423622999922</v>
          </cell>
          <cell r="W652">
            <v>-6437.675041762006</v>
          </cell>
          <cell r="X652">
            <v>-7649.3803525999974</v>
          </cell>
          <cell r="Y652">
            <v>-7633.2047689900064</v>
          </cell>
          <cell r="Z652">
            <v>-7219.490723993993</v>
          </cell>
          <cell r="AA652">
            <v>-6954.3780685359961</v>
          </cell>
          <cell r="AB652">
            <v>-4450.2303098470002</v>
          </cell>
          <cell r="AC652">
            <v>-2898.2341968969995</v>
          </cell>
          <cell r="AD652">
            <v>-2847.9762471099966</v>
          </cell>
          <cell r="AE652">
            <v>-61326.542881654808</v>
          </cell>
          <cell r="AF652">
            <v>-2676.5116412600037</v>
          </cell>
          <cell r="AG652">
            <v>-3121.4289785999936</v>
          </cell>
          <cell r="AH652">
            <v>-4123.8687504699992</v>
          </cell>
          <cell r="AI652">
            <v>-5569.3791420999914</v>
          </cell>
          <cell r="AJ652">
            <v>-7055.7131509129977</v>
          </cell>
          <cell r="AK652">
            <v>-7300.988042500001</v>
          </cell>
          <cell r="AL652">
            <v>-7886.0237540900125</v>
          </cell>
          <cell r="AM652">
            <v>-6833.6043234190001</v>
          </cell>
          <cell r="AN652">
            <v>-6071.7053931219998</v>
          </cell>
          <cell r="AO652">
            <v>-4783.6105668899982</v>
          </cell>
          <cell r="AP652">
            <v>-3069.9986544310013</v>
          </cell>
          <cell r="AQ652">
            <v>-2833.7104838599989</v>
          </cell>
          <cell r="AR652">
            <v>-61019.347731641144</v>
          </cell>
          <cell r="AS652">
            <v>-2663.1048276389993</v>
          </cell>
          <cell r="AT652">
            <v>-3105.7935842000006</v>
          </cell>
          <cell r="AU652">
            <v>-4103.2114518650051</v>
          </cell>
          <cell r="AV652">
            <v>-5541.4812073600042</v>
          </cell>
          <cell r="AW652">
            <v>-7020.3706367669947</v>
          </cell>
          <cell r="AX652">
            <v>-7264.4164120000059</v>
          </cell>
          <cell r="AY652">
            <v>-7846.5186744499952</v>
          </cell>
          <cell r="AZ652">
            <v>-6799.3737915550009</v>
          </cell>
          <cell r="BA652">
            <v>-6041.2912404100061</v>
          </cell>
          <cell r="BB652">
            <v>-4759.6490966679994</v>
          </cell>
          <cell r="BC652">
            <v>-3054.6208320769947</v>
          </cell>
          <cell r="BD652">
            <v>-2819.5159766500001</v>
          </cell>
          <cell r="BE652">
            <v>-60815.843629266135</v>
          </cell>
          <cell r="BF652">
            <v>-2649.8333364159989</v>
          </cell>
          <cell r="BG652">
            <v>-3190.8987588899981</v>
          </cell>
          <cell r="BH652">
            <v>-4082.7630052099921</v>
          </cell>
          <cell r="BI652">
            <v>-5513.8648922099965</v>
          </cell>
          <cell r="BJ652">
            <v>-6985.3842017809948</v>
          </cell>
          <cell r="BK652">
            <v>-7228.2146876000043</v>
          </cell>
          <cell r="BL652">
            <v>-7807.4183745100017</v>
          </cell>
          <cell r="BM652">
            <v>-6765.4890987569961</v>
          </cell>
          <cell r="BN652">
            <v>-6011.1847921430017</v>
          </cell>
          <cell r="BO652">
            <v>-4735.9292222420045</v>
          </cell>
          <cell r="BP652">
            <v>-3039.3981513670005</v>
          </cell>
          <cell r="BQ652">
            <v>-2805.4651081400007</v>
          </cell>
          <cell r="BR652">
            <v>-60411.170296883094</v>
          </cell>
          <cell r="BS652">
            <v>-2636.5617835809971</v>
          </cell>
          <cell r="BT652">
            <v>-3074.8382603999999</v>
          </cell>
          <cell r="BU652">
            <v>-4062.3156527699975</v>
          </cell>
          <cell r="BV652">
            <v>-5486.2490562099993</v>
          </cell>
          <cell r="BW652">
            <v>-6950.399201452994</v>
          </cell>
          <cell r="BX652">
            <v>-7192.0125075999968</v>
          </cell>
          <cell r="BY652">
            <v>-7768.311198440002</v>
          </cell>
          <cell r="BZ652">
            <v>-6731.6048717419908</v>
          </cell>
          <cell r="CA652">
            <v>-5981.0783532159985</v>
          </cell>
          <cell r="CB652">
            <v>-4712.2097306149954</v>
          </cell>
          <cell r="CC652">
            <v>-3024.1756765820028</v>
          </cell>
          <cell r="CD652">
            <v>-2791.4140042740037</v>
          </cell>
          <cell r="CE652">
            <v>-60108.631550059887</v>
          </cell>
          <cell r="CF652">
            <v>-2623.3578316810017</v>
          </cell>
          <cell r="CG652">
            <v>-3059.4394626000067</v>
          </cell>
          <cell r="CH652">
            <v>-4041.9703154909948</v>
          </cell>
          <cell r="CI652">
            <v>-5458.7736845100007</v>
          </cell>
          <cell r="CJ652">
            <v>-6915.5906478480028</v>
          </cell>
          <cell r="CK652">
            <v>-7155.9950341999938</v>
          </cell>
          <cell r="CL652">
            <v>-7729.4091310000076</v>
          </cell>
          <cell r="CM652">
            <v>-6697.8935458100023</v>
          </cell>
          <cell r="CN652">
            <v>-5951.1249077300017</v>
          </cell>
          <cell r="CO652">
            <v>-4688.611355451998</v>
          </cell>
          <cell r="CP652">
            <v>-3009.0305784930024</v>
          </cell>
          <cell r="CQ652">
            <v>-2777.4350552449978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37.331528600007005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36.591305299894884</v>
          </cell>
          <cell r="BF653">
            <v>0</v>
          </cell>
          <cell r="BG653">
            <v>36.591305300004024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-23.954319999989821</v>
          </cell>
          <cell r="H654">
            <v>-258.33254000000306</v>
          </cell>
          <cell r="I654">
            <v>-2089.4102299999795</v>
          </cell>
          <cell r="J654">
            <v>-575.39454999999725</v>
          </cell>
          <cell r="K654">
            <v>-151.8688700000057</v>
          </cell>
          <cell r="L654">
            <v>-84.035513000009814</v>
          </cell>
          <cell r="M654">
            <v>0</v>
          </cell>
          <cell r="N654">
            <v>117.06926299998304</v>
          </cell>
          <cell r="O654">
            <v>507.12561000001733</v>
          </cell>
          <cell r="P654">
            <v>-364.74834999999439</v>
          </cell>
          <cell r="Q654">
            <v>-84.43856800001231</v>
          </cell>
          <cell r="R654">
            <v>-7981.8961352000479</v>
          </cell>
          <cell r="S654">
            <v>0</v>
          </cell>
          <cell r="T654">
            <v>-215.59226999999373</v>
          </cell>
          <cell r="U654">
            <v>-1659.4316399999952</v>
          </cell>
          <cell r="V654">
            <v>-2445.6210247999988</v>
          </cell>
          <cell r="W654">
            <v>-556.25694299998577</v>
          </cell>
          <cell r="X654">
            <v>-3170.2101899999834</v>
          </cell>
          <cell r="Y654">
            <v>543.26200160000008</v>
          </cell>
          <cell r="Z654">
            <v>-566.7445000000007</v>
          </cell>
          <cell r="AA654">
            <v>-65.222069000010379</v>
          </cell>
          <cell r="AB654">
            <v>138.88715000002412</v>
          </cell>
          <cell r="AC654">
            <v>15.033349999997881</v>
          </cell>
          <cell r="AD654">
            <v>0</v>
          </cell>
          <cell r="AE654">
            <v>-248.0954093998298</v>
          </cell>
          <cell r="AF654">
            <v>0</v>
          </cell>
          <cell r="AG654">
            <v>0</v>
          </cell>
          <cell r="AH654">
            <v>0</v>
          </cell>
          <cell r="AI654">
            <v>-279.81474000000162</v>
          </cell>
          <cell r="AJ654">
            <v>143.86842000001343</v>
          </cell>
          <cell r="AK654">
            <v>-16.744426999997813</v>
          </cell>
          <cell r="AL654">
            <v>-40.561110999988159</v>
          </cell>
          <cell r="AM654">
            <v>-17.981930000009015</v>
          </cell>
          <cell r="AN654">
            <v>17.357483600004343</v>
          </cell>
          <cell r="AO654">
            <v>-54.219104999996489</v>
          </cell>
          <cell r="AP654">
            <v>0</v>
          </cell>
          <cell r="AQ654">
            <v>0</v>
          </cell>
          <cell r="AR654">
            <v>1114.9606709999498</v>
          </cell>
          <cell r="AS654">
            <v>0</v>
          </cell>
          <cell r="AT654">
            <v>0</v>
          </cell>
          <cell r="AU654">
            <v>0</v>
          </cell>
          <cell r="AV654">
            <v>-171.52647000001161</v>
          </cell>
          <cell r="AW654">
            <v>541.99681000001146</v>
          </cell>
          <cell r="AX654">
            <v>121.32660000000033</v>
          </cell>
          <cell r="AY654">
            <v>619.09815099998377</v>
          </cell>
          <cell r="AZ654">
            <v>0</v>
          </cell>
          <cell r="BA654">
            <v>4.0655799999949522</v>
          </cell>
          <cell r="BB654">
            <v>0</v>
          </cell>
          <cell r="BC654">
            <v>0</v>
          </cell>
          <cell r="BD654">
            <v>0</v>
          </cell>
          <cell r="BE654">
            <v>-1072.1499779997393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-43.363580000004731</v>
          </cell>
          <cell r="BK654">
            <v>-999.98286800002097</v>
          </cell>
          <cell r="BL654">
            <v>-44.088829999993322</v>
          </cell>
          <cell r="BM654">
            <v>0</v>
          </cell>
          <cell r="BN654">
            <v>15.285300000017742</v>
          </cell>
          <cell r="BO654">
            <v>0</v>
          </cell>
          <cell r="BP654">
            <v>0</v>
          </cell>
          <cell r="BQ654">
            <v>0</v>
          </cell>
          <cell r="BR654">
            <v>98.050761000020429</v>
          </cell>
          <cell r="BS654">
            <v>0</v>
          </cell>
          <cell r="BT654">
            <v>0</v>
          </cell>
          <cell r="BU654">
            <v>0</v>
          </cell>
          <cell r="BV654">
            <v>-55.478505000006407</v>
          </cell>
          <cell r="BW654">
            <v>235.83097999999882</v>
          </cell>
          <cell r="BX654">
            <v>-26.833073999994667</v>
          </cell>
          <cell r="BY654">
            <v>11.250099999975646</v>
          </cell>
          <cell r="BZ654">
            <v>0</v>
          </cell>
          <cell r="CA654">
            <v>-35.26079000000027</v>
          </cell>
          <cell r="CB654">
            <v>-31.457950000010896</v>
          </cell>
          <cell r="CC654">
            <v>0</v>
          </cell>
          <cell r="CD654">
            <v>0</v>
          </cell>
          <cell r="CE654">
            <v>-1235.786300000269</v>
          </cell>
          <cell r="CF654">
            <v>0</v>
          </cell>
          <cell r="CG654">
            <v>0</v>
          </cell>
          <cell r="CH654">
            <v>-38.09020999999484</v>
          </cell>
          <cell r="CI654">
            <v>-154.62256000004709</v>
          </cell>
          <cell r="CJ654">
            <v>-503.60940999997547</v>
          </cell>
          <cell r="CK654">
            <v>-139.99379999999655</v>
          </cell>
          <cell r="CL654">
            <v>-5.7497000000439584</v>
          </cell>
          <cell r="CM654">
            <v>-254.72413999994751</v>
          </cell>
          <cell r="CN654">
            <v>-37.042220000002999</v>
          </cell>
          <cell r="CO654">
            <v>-101.95426000002772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47.602100000003702</v>
          </cell>
          <cell r="H655">
            <v>-1401.7575709999946</v>
          </cell>
          <cell r="I655">
            <v>-623.37103939999361</v>
          </cell>
          <cell r="J655">
            <v>-1307.5499839999975</v>
          </cell>
          <cell r="K655">
            <v>-99.125629999994999</v>
          </cell>
          <cell r="L655">
            <v>-236.85562000001664</v>
          </cell>
          <cell r="M655">
            <v>-501.80415299997549</v>
          </cell>
          <cell r="N655">
            <v>-665.00379999999132</v>
          </cell>
          <cell r="O655">
            <v>-484.425510999994</v>
          </cell>
          <cell r="P655">
            <v>-59.52760500000295</v>
          </cell>
          <cell r="Q655">
            <v>-0.79794853999919724</v>
          </cell>
          <cell r="R655">
            <v>-6921.5584819996729</v>
          </cell>
          <cell r="S655">
            <v>0</v>
          </cell>
          <cell r="T655">
            <v>-15.637450000009267</v>
          </cell>
          <cell r="U655">
            <v>27.011919000011403</v>
          </cell>
          <cell r="V655">
            <v>-308.30164900000091</v>
          </cell>
          <cell r="W655">
            <v>-1798.2901950000087</v>
          </cell>
          <cell r="X655">
            <v>-1386.3744699999806</v>
          </cell>
          <cell r="Y655">
            <v>-1347.7682700000005</v>
          </cell>
          <cell r="Z655">
            <v>-38.103209999972023</v>
          </cell>
          <cell r="AA655">
            <v>-1065.1335970000073</v>
          </cell>
          <cell r="AB655">
            <v>-988.9615599999961</v>
          </cell>
          <cell r="AC655">
            <v>0</v>
          </cell>
          <cell r="AD655">
            <v>0</v>
          </cell>
          <cell r="AE655">
            <v>-135.77307000011206</v>
          </cell>
          <cell r="AF655">
            <v>0</v>
          </cell>
          <cell r="AG655">
            <v>0</v>
          </cell>
          <cell r="AH655">
            <v>0</v>
          </cell>
          <cell r="AI655">
            <v>2.7500100000179373</v>
          </cell>
          <cell r="AJ655">
            <v>0</v>
          </cell>
          <cell r="AK655">
            <v>-108.32544000004418</v>
          </cell>
          <cell r="AL655">
            <v>-30.197639999969397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-274.14484000019729</v>
          </cell>
          <cell r="AS655">
            <v>0</v>
          </cell>
          <cell r="AT655">
            <v>0</v>
          </cell>
          <cell r="AU655">
            <v>0</v>
          </cell>
          <cell r="AV655">
            <v>-109.91748000000371</v>
          </cell>
          <cell r="AW655">
            <v>0</v>
          </cell>
          <cell r="AX655">
            <v>-23.45260000001872</v>
          </cell>
          <cell r="AY655">
            <v>-147.32303000002867</v>
          </cell>
          <cell r="AZ655">
            <v>0</v>
          </cell>
          <cell r="BA655">
            <v>6.5482699999993201</v>
          </cell>
          <cell r="BB655">
            <v>0</v>
          </cell>
          <cell r="BC655">
            <v>0</v>
          </cell>
          <cell r="BD655">
            <v>0</v>
          </cell>
          <cell r="BE655">
            <v>-248.3700900003314</v>
          </cell>
          <cell r="BF655">
            <v>0</v>
          </cell>
          <cell r="BG655">
            <v>0</v>
          </cell>
          <cell r="BH655">
            <v>0</v>
          </cell>
          <cell r="BI655">
            <v>-2.25</v>
          </cell>
          <cell r="BJ655">
            <v>0</v>
          </cell>
          <cell r="BK655">
            <v>-246.12008999998216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-371.97108000004664</v>
          </cell>
          <cell r="BS655">
            <v>0</v>
          </cell>
          <cell r="BT655">
            <v>0</v>
          </cell>
          <cell r="BU655">
            <v>0</v>
          </cell>
          <cell r="BV655">
            <v>-182.08463999998639</v>
          </cell>
          <cell r="BW655">
            <v>-46.761530000017956</v>
          </cell>
          <cell r="BX655">
            <v>-129.85650000005262</v>
          </cell>
          <cell r="BY655">
            <v>0</v>
          </cell>
          <cell r="BZ655">
            <v>0</v>
          </cell>
          <cell r="CA655">
            <v>-13.268409999989672</v>
          </cell>
          <cell r="CB655">
            <v>0</v>
          </cell>
          <cell r="CC655">
            <v>0</v>
          </cell>
          <cell r="CD655">
            <v>0</v>
          </cell>
          <cell r="CE655">
            <v>-176.7214999999851</v>
          </cell>
          <cell r="CF655">
            <v>0</v>
          </cell>
          <cell r="CG655">
            <v>0</v>
          </cell>
          <cell r="CH655">
            <v>0</v>
          </cell>
          <cell r="CI655">
            <v>-76.049180000001797</v>
          </cell>
          <cell r="CJ655">
            <v>-3.0749399999622256</v>
          </cell>
          <cell r="CK655">
            <v>-32.197329999995418</v>
          </cell>
          <cell r="CL655">
            <v>0</v>
          </cell>
          <cell r="CM655">
            <v>0</v>
          </cell>
          <cell r="CN655">
            <v>-65.400049999996554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-2.0400100000042585</v>
          </cell>
          <cell r="I656">
            <v>44.138679999989108</v>
          </cell>
          <cell r="J656">
            <v>-52.460309999994934</v>
          </cell>
          <cell r="K656">
            <v>-68.610656000004383</v>
          </cell>
          <cell r="L656">
            <v>87.682809999998426</v>
          </cell>
          <cell r="M656">
            <v>-6.1200399999943329</v>
          </cell>
          <cell r="N656">
            <v>-71.167895999999018</v>
          </cell>
          <cell r="O656">
            <v>0</v>
          </cell>
          <cell r="P656">
            <v>0</v>
          </cell>
          <cell r="Q656">
            <v>0</v>
          </cell>
          <cell r="R656">
            <v>-156.50195399986114</v>
          </cell>
          <cell r="S656">
            <v>0</v>
          </cell>
          <cell r="T656">
            <v>0</v>
          </cell>
          <cell r="U656">
            <v>0</v>
          </cell>
          <cell r="V656">
            <v>-34.747389999989537</v>
          </cell>
          <cell r="W656">
            <v>-103.61445999999705</v>
          </cell>
          <cell r="X656">
            <v>-39.154259999995702</v>
          </cell>
          <cell r="Y656">
            <v>133.23280600001453</v>
          </cell>
          <cell r="Z656">
            <v>-8.2400060000072699</v>
          </cell>
          <cell r="AA656">
            <v>-103.97864400000253</v>
          </cell>
          <cell r="AB656">
            <v>0</v>
          </cell>
          <cell r="AC656">
            <v>0</v>
          </cell>
          <cell r="AD656">
            <v>0</v>
          </cell>
          <cell r="AE656">
            <v>-62.628035000059754</v>
          </cell>
          <cell r="AF656">
            <v>0</v>
          </cell>
          <cell r="AG656">
            <v>0</v>
          </cell>
          <cell r="AH656">
            <v>0</v>
          </cell>
          <cell r="AI656">
            <v>-4.1199950000009267</v>
          </cell>
          <cell r="AJ656">
            <v>-10.066504000002169</v>
          </cell>
          <cell r="AK656">
            <v>-25.326025000002119</v>
          </cell>
          <cell r="AL656">
            <v>-4.576002999994671</v>
          </cell>
          <cell r="AM656">
            <v>-6.1799999999930151</v>
          </cell>
          <cell r="AN656">
            <v>-12.359507999994094</v>
          </cell>
          <cell r="AO656">
            <v>0</v>
          </cell>
          <cell r="AP656">
            <v>0</v>
          </cell>
          <cell r="AQ656">
            <v>0</v>
          </cell>
          <cell r="AR656">
            <v>-29.548090000171214</v>
          </cell>
          <cell r="AS656">
            <v>0</v>
          </cell>
          <cell r="AT656">
            <v>0</v>
          </cell>
          <cell r="AU656">
            <v>0</v>
          </cell>
          <cell r="AV656">
            <v>-2.0600050000066403</v>
          </cell>
          <cell r="AW656">
            <v>-21.970314999998664</v>
          </cell>
          <cell r="AX656">
            <v>-14.400034999998752</v>
          </cell>
          <cell r="AY656">
            <v>14.779999999998836</v>
          </cell>
          <cell r="AZ656">
            <v>-3.8377699999982724</v>
          </cell>
          <cell r="BA656">
            <v>-2.0599649999930989</v>
          </cell>
          <cell r="BB656">
            <v>0</v>
          </cell>
          <cell r="BC656">
            <v>0</v>
          </cell>
          <cell r="BD656">
            <v>0</v>
          </cell>
          <cell r="BE656">
            <v>-372.27281286986545</v>
          </cell>
          <cell r="BF656">
            <v>0</v>
          </cell>
          <cell r="BG656">
            <v>-33.225709999998799</v>
          </cell>
          <cell r="BH656">
            <v>-41.31270099998801</v>
          </cell>
          <cell r="BI656">
            <v>-126.1252149999782</v>
          </cell>
          <cell r="BJ656">
            <v>-84.362269000004744</v>
          </cell>
          <cell r="BK656">
            <v>36.524669500009622</v>
          </cell>
          <cell r="BL656">
            <v>111.16809000002104</v>
          </cell>
          <cell r="BM656">
            <v>-148.76352720000432</v>
          </cell>
          <cell r="BN656">
            <v>81.389248999999836</v>
          </cell>
          <cell r="BO656">
            <v>-161.34542877000058</v>
          </cell>
          <cell r="BP656">
            <v>-6.2199704000013298</v>
          </cell>
          <cell r="BQ656">
            <v>0</v>
          </cell>
          <cell r="BR656">
            <v>170.44999600038864</v>
          </cell>
          <cell r="BS656">
            <v>0</v>
          </cell>
          <cell r="BT656">
            <v>-1.9721500000014203</v>
          </cell>
          <cell r="BU656">
            <v>-31.40944099999615</v>
          </cell>
          <cell r="BV656">
            <v>34.377970000001369</v>
          </cell>
          <cell r="BW656">
            <v>-104.49677499997779</v>
          </cell>
          <cell r="BX656">
            <v>23.237513000000035</v>
          </cell>
          <cell r="BY656">
            <v>212.56881399999838</v>
          </cell>
          <cell r="BZ656">
            <v>26.071586999983992</v>
          </cell>
          <cell r="CA656">
            <v>63.14217199999257</v>
          </cell>
          <cell r="CB656">
            <v>-51.069694000005256</v>
          </cell>
          <cell r="CC656">
            <v>0</v>
          </cell>
          <cell r="CD656">
            <v>0</v>
          </cell>
          <cell r="CE656">
            <v>119.84939300012775</v>
          </cell>
          <cell r="CF656">
            <v>0</v>
          </cell>
          <cell r="CG656">
            <v>0</v>
          </cell>
          <cell r="CH656">
            <v>-65.004465999998502</v>
          </cell>
          <cell r="CI656">
            <v>-6.9145100000023376</v>
          </cell>
          <cell r="CJ656">
            <v>25.901866000000155</v>
          </cell>
          <cell r="CK656">
            <v>33.717532000009669</v>
          </cell>
          <cell r="CL656">
            <v>213.09580000001006</v>
          </cell>
          <cell r="CM656">
            <v>5.079450999997789</v>
          </cell>
          <cell r="CN656">
            <v>-101.3154499999946</v>
          </cell>
          <cell r="CO656">
            <v>15.289170000003651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-1308.8715470850002</v>
          </cell>
          <cell r="S658">
            <v>0</v>
          </cell>
          <cell r="T658">
            <v>53.977769899996929</v>
          </cell>
          <cell r="U658">
            <v>-393.64488929999789</v>
          </cell>
          <cell r="V658">
            <v>-202.52444850000029</v>
          </cell>
          <cell r="W658">
            <v>-220.57244089999949</v>
          </cell>
          <cell r="X658">
            <v>-66.176918500001193</v>
          </cell>
          <cell r="Y658">
            <v>-119.2730389999997</v>
          </cell>
          <cell r="Z658">
            <v>-43.222772189999887</v>
          </cell>
          <cell r="AA658">
            <v>-209.56894873000056</v>
          </cell>
          <cell r="AB658">
            <v>-107.86585986499995</v>
          </cell>
          <cell r="AC658">
            <v>0</v>
          </cell>
          <cell r="AD658">
            <v>0</v>
          </cell>
          <cell r="AE658">
            <v>-11.069187999994028</v>
          </cell>
          <cell r="AF658">
            <v>0</v>
          </cell>
          <cell r="AG658">
            <v>0</v>
          </cell>
          <cell r="AH658">
            <v>0</v>
          </cell>
          <cell r="AI658">
            <v>32.31808600000295</v>
          </cell>
          <cell r="AJ658">
            <v>-16.10174200000256</v>
          </cell>
          <cell r="AK658">
            <v>-31.416916999998648</v>
          </cell>
          <cell r="AL658">
            <v>0</v>
          </cell>
          <cell r="AM658">
            <v>0</v>
          </cell>
          <cell r="AN658">
            <v>4.1313850000005914</v>
          </cell>
          <cell r="AO658">
            <v>0</v>
          </cell>
          <cell r="AP658">
            <v>0</v>
          </cell>
          <cell r="AQ658">
            <v>0</v>
          </cell>
          <cell r="AR658">
            <v>-83.449534140003379</v>
          </cell>
          <cell r="AS658">
            <v>0</v>
          </cell>
          <cell r="AT658">
            <v>0</v>
          </cell>
          <cell r="AU658">
            <v>0</v>
          </cell>
          <cell r="AV658">
            <v>-7.0895119999986491</v>
          </cell>
          <cell r="AW658">
            <v>-24.163286339997285</v>
          </cell>
          <cell r="AX658">
            <v>-4.4955205999995087</v>
          </cell>
          <cell r="AY658">
            <v>-29.183568799999193</v>
          </cell>
          <cell r="AZ658">
            <v>0</v>
          </cell>
          <cell r="BA658">
            <v>-18.517646399999649</v>
          </cell>
          <cell r="BB658">
            <v>0</v>
          </cell>
          <cell r="BC658">
            <v>0</v>
          </cell>
          <cell r="BD658">
            <v>0</v>
          </cell>
          <cell r="BE658">
            <v>-87.591749120008899</v>
          </cell>
          <cell r="BF658">
            <v>0</v>
          </cell>
          <cell r="BG658">
            <v>0</v>
          </cell>
          <cell r="BH658">
            <v>-7.8173999999999069</v>
          </cell>
          <cell r="BI658">
            <v>-32.275863999999274</v>
          </cell>
          <cell r="BJ658">
            <v>-54.362642820000474</v>
          </cell>
          <cell r="BK658">
            <v>6.8641576999998506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-139.30733824000345</v>
          </cell>
          <cell r="BS658">
            <v>0</v>
          </cell>
          <cell r="BT658">
            <v>0</v>
          </cell>
          <cell r="BU658">
            <v>0</v>
          </cell>
          <cell r="BV658">
            <v>-4.0963492000009865</v>
          </cell>
          <cell r="BW658">
            <v>-132.76808764000089</v>
          </cell>
          <cell r="BX658">
            <v>-22.560320000000502</v>
          </cell>
          <cell r="BY658">
            <v>-3.2778643999990891</v>
          </cell>
          <cell r="BZ658">
            <v>0</v>
          </cell>
          <cell r="CA658">
            <v>23.395282999999836</v>
          </cell>
          <cell r="CB658">
            <v>0</v>
          </cell>
          <cell r="CC658">
            <v>0</v>
          </cell>
          <cell r="CD658">
            <v>0</v>
          </cell>
          <cell r="CE658">
            <v>-402.9338829999906</v>
          </cell>
          <cell r="CF658">
            <v>0</v>
          </cell>
          <cell r="CG658">
            <v>0</v>
          </cell>
          <cell r="CH658">
            <v>-20.447908000001917</v>
          </cell>
          <cell r="CI658">
            <v>-67.839664499999344</v>
          </cell>
          <cell r="CJ658">
            <v>-140.21501400000125</v>
          </cell>
          <cell r="CK658">
            <v>-90.584113200000502</v>
          </cell>
          <cell r="CL658">
            <v>-11.190323200000421</v>
          </cell>
          <cell r="CM658">
            <v>0</v>
          </cell>
          <cell r="CN658">
            <v>-67.848550099999557</v>
          </cell>
          <cell r="CO658">
            <v>-4.8083100000003469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-37651.089127099141</v>
          </cell>
          <cell r="AF659">
            <v>-1246.4957899999572</v>
          </cell>
          <cell r="AG659">
            <v>-3833.9041563000064</v>
          </cell>
          <cell r="AH659">
            <v>-4881.8763394999551</v>
          </cell>
          <cell r="AI659">
            <v>-3797.1750064999796</v>
          </cell>
          <cell r="AJ659">
            <v>-7618.0702587999986</v>
          </cell>
          <cell r="AK659">
            <v>-3679.5121429999708</v>
          </cell>
          <cell r="AL659">
            <v>-126.51066900003934</v>
          </cell>
          <cell r="AM659">
            <v>-1587.1041039999691</v>
          </cell>
          <cell r="AN659">
            <v>-4113.279853999964</v>
          </cell>
          <cell r="AO659">
            <v>-3741.6796400000458</v>
          </cell>
          <cell r="AP659">
            <v>-1866.8785259999568</v>
          </cell>
          <cell r="AQ659">
            <v>-1158.6026400000555</v>
          </cell>
          <cell r="AR659">
            <v>-35816.881374499761</v>
          </cell>
          <cell r="AS659">
            <v>-1230.5310799999861</v>
          </cell>
          <cell r="AT659">
            <v>-3290.6650050000753</v>
          </cell>
          <cell r="AU659">
            <v>-4276.2887895000167</v>
          </cell>
          <cell r="AV659">
            <v>-3764.2868559999624</v>
          </cell>
          <cell r="AW659">
            <v>-6857.171239999996</v>
          </cell>
          <cell r="AX659">
            <v>-4056.2394339999883</v>
          </cell>
          <cell r="AY659">
            <v>-542.62216999998782</v>
          </cell>
          <cell r="AZ659">
            <v>-2241.4895499999984</v>
          </cell>
          <cell r="BA659">
            <v>-3420.7951880000182</v>
          </cell>
          <cell r="BB659">
            <v>-2949.810381999996</v>
          </cell>
          <cell r="BC659">
            <v>-1796.507009999943</v>
          </cell>
          <cell r="BD659">
            <v>-1390.4746700000251</v>
          </cell>
          <cell r="BE659">
            <v>-32228.840116899461</v>
          </cell>
          <cell r="BF659">
            <v>-765.68891999998596</v>
          </cell>
          <cell r="BG659">
            <v>-2851.9622770000715</v>
          </cell>
          <cell r="BH659">
            <v>-4023.8865940000396</v>
          </cell>
          <cell r="BI659">
            <v>-4514.9781420999789</v>
          </cell>
          <cell r="BJ659">
            <v>-5530.5586699999985</v>
          </cell>
          <cell r="BK659">
            <v>-2545.5946375000058</v>
          </cell>
          <cell r="BL659">
            <v>-1042.9043110000202</v>
          </cell>
          <cell r="BM659">
            <v>-2490.5156222999794</v>
          </cell>
          <cell r="BN659">
            <v>-3491.9761619999772</v>
          </cell>
          <cell r="BO659">
            <v>-3672.6936110000242</v>
          </cell>
          <cell r="BP659">
            <v>-796.06737000006251</v>
          </cell>
          <cell r="BQ659">
            <v>-502.01379999995697</v>
          </cell>
          <cell r="BR659">
            <v>-33403.844689940102</v>
          </cell>
          <cell r="BS659">
            <v>-569.02211999997962</v>
          </cell>
          <cell r="BT659">
            <v>-2995.1722359999549</v>
          </cell>
          <cell r="BU659">
            <v>-2432.5708210000303</v>
          </cell>
          <cell r="BV659">
            <v>-2666.3610823999625</v>
          </cell>
          <cell r="BW659">
            <v>-5481.4559290999896</v>
          </cell>
          <cell r="BX659">
            <v>-3367.8311420000391</v>
          </cell>
          <cell r="BY659">
            <v>-785.04154700000072</v>
          </cell>
          <cell r="BZ659">
            <v>-2840.5970329999691</v>
          </cell>
          <cell r="CA659">
            <v>-4213.9323415000108</v>
          </cell>
          <cell r="CB659">
            <v>-4259.5541479399544</v>
          </cell>
          <cell r="CC659">
            <v>-2101.6244399999268</v>
          </cell>
          <cell r="CD659">
            <v>-1690.6818500000518</v>
          </cell>
          <cell r="CE659">
            <v>-31947.437813700177</v>
          </cell>
          <cell r="CF659">
            <v>-586.91182999999728</v>
          </cell>
          <cell r="CG659">
            <v>-1705.3697529999772</v>
          </cell>
          <cell r="CH659">
            <v>-4446.7752089999849</v>
          </cell>
          <cell r="CI659">
            <v>-4282.9264894999797</v>
          </cell>
          <cell r="CJ659">
            <v>-4406.9943859999767</v>
          </cell>
          <cell r="CK659">
            <v>-3781.117322999984</v>
          </cell>
          <cell r="CL659">
            <v>-821.35724100004882</v>
          </cell>
          <cell r="CM659">
            <v>-3046.8904240000411</v>
          </cell>
          <cell r="CN659">
            <v>-3368.8411269999924</v>
          </cell>
          <cell r="CO659">
            <v>-3316.3838811999885</v>
          </cell>
          <cell r="CP659">
            <v>-1002.0809799999697</v>
          </cell>
          <cell r="CQ659">
            <v>-1181.7891700000037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-30.813900000008289</v>
          </cell>
          <cell r="G660">
            <v>-575.48817999998573</v>
          </cell>
          <cell r="H660">
            <v>-3253.4869339999859</v>
          </cell>
          <cell r="I660">
            <v>-1864.2095254999585</v>
          </cell>
          <cell r="J660">
            <v>-483.87575899998774</v>
          </cell>
          <cell r="K660">
            <v>-967.34980999998515</v>
          </cell>
          <cell r="L660">
            <v>-1270.5709226999898</v>
          </cell>
          <cell r="M660">
            <v>-84.999970000004396</v>
          </cell>
          <cell r="N660">
            <v>582.58705000000191</v>
          </cell>
          <cell r="O660">
            <v>350.05433600000106</v>
          </cell>
          <cell r="P660">
            <v>-212.239029999997</v>
          </cell>
          <cell r="Q660">
            <v>-193.18708000000333</v>
          </cell>
          <cell r="R660">
            <v>-3592.005409699399</v>
          </cell>
          <cell r="S660">
            <v>-42.943640000012238</v>
          </cell>
          <cell r="T660">
            <v>-28.495189999986906</v>
          </cell>
          <cell r="U660">
            <v>-620.47148000000743</v>
          </cell>
          <cell r="V660">
            <v>-293.7335167999845</v>
          </cell>
          <cell r="W660">
            <v>379.38362040001084</v>
          </cell>
          <cell r="X660">
            <v>-202.44441130000632</v>
          </cell>
          <cell r="Y660">
            <v>-947.55305999997654</v>
          </cell>
          <cell r="Z660">
            <v>574.05598999999347</v>
          </cell>
          <cell r="AA660">
            <v>-954.66998999999487</v>
          </cell>
          <cell r="AB660">
            <v>-840.35804199997801</v>
          </cell>
          <cell r="AC660">
            <v>-614.77568999998039</v>
          </cell>
          <cell r="AD660">
            <v>0</v>
          </cell>
          <cell r="AE660">
            <v>-2091.585659999866</v>
          </cell>
          <cell r="AF660">
            <v>0</v>
          </cell>
          <cell r="AG660">
            <v>0</v>
          </cell>
          <cell r="AH660">
            <v>-121.30422999995062</v>
          </cell>
          <cell r="AI660">
            <v>-1184.8527899999754</v>
          </cell>
          <cell r="AJ660">
            <v>-83.231599999999162</v>
          </cell>
          <cell r="AK660">
            <v>-180.168079999974</v>
          </cell>
          <cell r="AL660">
            <v>-0.80500999998184852</v>
          </cell>
          <cell r="AM660">
            <v>-70.585569999995641</v>
          </cell>
          <cell r="AN660">
            <v>-85.276409999991301</v>
          </cell>
          <cell r="AO660">
            <v>-365.36196999996901</v>
          </cell>
          <cell r="AP660">
            <v>0</v>
          </cell>
          <cell r="AQ660">
            <v>0</v>
          </cell>
          <cell r="AR660">
            <v>-2259.4150299993344</v>
          </cell>
          <cell r="AS660">
            <v>0</v>
          </cell>
          <cell r="AT660">
            <v>0</v>
          </cell>
          <cell r="AU660">
            <v>-173.21632000000682</v>
          </cell>
          <cell r="AV660">
            <v>-990.74634999997215</v>
          </cell>
          <cell r="AW660">
            <v>-187.14494999998715</v>
          </cell>
          <cell r="AX660">
            <v>-382.54233999998542</v>
          </cell>
          <cell r="AY660">
            <v>-228.49971000000369</v>
          </cell>
          <cell r="AZ660">
            <v>-87.727680000010878</v>
          </cell>
          <cell r="BA660">
            <v>34.813719999976456</v>
          </cell>
          <cell r="BB660">
            <v>-244.35139999998501</v>
          </cell>
          <cell r="BC660">
            <v>0</v>
          </cell>
          <cell r="BD660">
            <v>0</v>
          </cell>
          <cell r="BE660">
            <v>-399.71655000001192</v>
          </cell>
          <cell r="BF660">
            <v>0</v>
          </cell>
          <cell r="BG660">
            <v>0</v>
          </cell>
          <cell r="BH660">
            <v>-197.0058999999892</v>
          </cell>
          <cell r="BI660">
            <v>-302.33079999999609</v>
          </cell>
          <cell r="BJ660">
            <v>-236.46051999996416</v>
          </cell>
          <cell r="BK660">
            <v>355.4102600000333</v>
          </cell>
          <cell r="BL660">
            <v>0</v>
          </cell>
          <cell r="BM660">
            <v>0</v>
          </cell>
          <cell r="BN660">
            <v>-19.329589999979362</v>
          </cell>
          <cell r="BO660">
            <v>0</v>
          </cell>
          <cell r="BP660">
            <v>0</v>
          </cell>
          <cell r="BQ660">
            <v>0</v>
          </cell>
          <cell r="BR660">
            <v>-989.44514000043273</v>
          </cell>
          <cell r="BS660">
            <v>0</v>
          </cell>
          <cell r="BT660">
            <v>0</v>
          </cell>
          <cell r="BU660">
            <v>0</v>
          </cell>
          <cell r="BV660">
            <v>-293.95750999997836</v>
          </cell>
          <cell r="BW660">
            <v>-60.958999999973457</v>
          </cell>
          <cell r="BX660">
            <v>-417.33347999997204</v>
          </cell>
          <cell r="BY660">
            <v>-85.520339999988209</v>
          </cell>
          <cell r="BZ660">
            <v>-25.803939999983413</v>
          </cell>
          <cell r="CA660">
            <v>-83.554810000001453</v>
          </cell>
          <cell r="CB660">
            <v>-22.316059999982826</v>
          </cell>
          <cell r="CC660">
            <v>0</v>
          </cell>
          <cell r="CD660">
            <v>0</v>
          </cell>
          <cell r="CE660">
            <v>20.398210000246763</v>
          </cell>
          <cell r="CF660">
            <v>0</v>
          </cell>
          <cell r="CG660">
            <v>0</v>
          </cell>
          <cell r="CH660">
            <v>-48.178649999957997</v>
          </cell>
          <cell r="CI660">
            <v>-102.99368999997387</v>
          </cell>
          <cell r="CJ660">
            <v>-24.403840000042692</v>
          </cell>
          <cell r="CK660">
            <v>73.610350000031758</v>
          </cell>
          <cell r="CL660">
            <v>-43.907280000013998</v>
          </cell>
          <cell r="CM660">
            <v>162.56440000000293</v>
          </cell>
          <cell r="CN660">
            <v>3.7069199999968987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3.5575865499999964</v>
          </cell>
          <cell r="J661">
            <v>-4.5777576000000408</v>
          </cell>
          <cell r="K661">
            <v>-3.3763274999996611</v>
          </cell>
          <cell r="L661">
            <v>1.7316626000001634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-25.678797460001078</v>
          </cell>
          <cell r="S661">
            <v>0</v>
          </cell>
          <cell r="T661">
            <v>0</v>
          </cell>
          <cell r="U661">
            <v>0</v>
          </cell>
          <cell r="V661">
            <v>-6.888314199999968</v>
          </cell>
          <cell r="W661">
            <v>-1.9840392999999494</v>
          </cell>
          <cell r="X661">
            <v>1.4308889999938401E-2</v>
          </cell>
          <cell r="Y661">
            <v>-6.1002023500000178</v>
          </cell>
          <cell r="Z661">
            <v>-5.574127899999894</v>
          </cell>
          <cell r="AA661">
            <v>-5.1464226000002782</v>
          </cell>
          <cell r="AB661">
            <v>0</v>
          </cell>
          <cell r="AC661">
            <v>0</v>
          </cell>
          <cell r="AD661">
            <v>0</v>
          </cell>
          <cell r="AE661">
            <v>17.999428819002787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15.293854730000021</v>
          </cell>
          <cell r="AK661">
            <v>2.7060700000001816</v>
          </cell>
          <cell r="AL661">
            <v>0</v>
          </cell>
          <cell r="AM661">
            <v>0</v>
          </cell>
          <cell r="AN661">
            <v>-4.9591099968893104E-4</v>
          </cell>
          <cell r="AO661">
            <v>0</v>
          </cell>
          <cell r="AP661">
            <v>0</v>
          </cell>
          <cell r="AQ661">
            <v>0</v>
          </cell>
          <cell r="AR661">
            <v>-5.1040615399942908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-2.6897659700002805</v>
          </cell>
          <cell r="AX661">
            <v>0</v>
          </cell>
          <cell r="AY661">
            <v>0.70749883000007685</v>
          </cell>
          <cell r="AZ661">
            <v>-6.3622205000001486</v>
          </cell>
          <cell r="BA661">
            <v>3.2404261000001497</v>
          </cell>
          <cell r="BB661">
            <v>0</v>
          </cell>
          <cell r="BC661">
            <v>0</v>
          </cell>
          <cell r="BD661">
            <v>0</v>
          </cell>
          <cell r="BE661">
            <v>-31.004083253996214</v>
          </cell>
          <cell r="BF661">
            <v>0</v>
          </cell>
          <cell r="BG661">
            <v>-2.8567761999997856</v>
          </cell>
          <cell r="BH661">
            <v>-0.58138794399974358</v>
          </cell>
          <cell r="BI661">
            <v>3.3056129299998247</v>
          </cell>
          <cell r="BJ661">
            <v>-3.4815189999999347</v>
          </cell>
          <cell r="BK661">
            <v>-3.764350259999901</v>
          </cell>
          <cell r="BL661">
            <v>-1.3751097199999549</v>
          </cell>
          <cell r="BM661">
            <v>-8.0186382599999888</v>
          </cell>
          <cell r="BN661">
            <v>-2.6740191999999752</v>
          </cell>
          <cell r="BO661">
            <v>-11.557895599999938</v>
          </cell>
          <cell r="BP661">
            <v>0</v>
          </cell>
          <cell r="BQ661">
            <v>0</v>
          </cell>
          <cell r="BR661">
            <v>5.9910271369953989</v>
          </cell>
          <cell r="BS661">
            <v>0</v>
          </cell>
          <cell r="BT661">
            <v>-1.1678314000000682</v>
          </cell>
          <cell r="BU661">
            <v>-6.5296705730006579</v>
          </cell>
          <cell r="BV661">
            <v>18.854473140000209</v>
          </cell>
          <cell r="BW661">
            <v>1.7578148799998417</v>
          </cell>
          <cell r="BX661">
            <v>0.39945990000023812</v>
          </cell>
          <cell r="BY661">
            <v>22.577197340000112</v>
          </cell>
          <cell r="BZ661">
            <v>-7.0659771499999806</v>
          </cell>
          <cell r="CA661">
            <v>-23.746858800000155</v>
          </cell>
          <cell r="CB661">
            <v>-2.2275951999999961</v>
          </cell>
          <cell r="CC661">
            <v>3.1400149999999485</v>
          </cell>
          <cell r="CD661">
            <v>0</v>
          </cell>
          <cell r="CE661">
            <v>38.62916516000405</v>
          </cell>
          <cell r="CF661">
            <v>0</v>
          </cell>
          <cell r="CG661">
            <v>0</v>
          </cell>
          <cell r="CH661">
            <v>0.24726879999980156</v>
          </cell>
          <cell r="CI661">
            <v>8.249116800000138</v>
          </cell>
          <cell r="CJ661">
            <v>15.18326530000013</v>
          </cell>
          <cell r="CK661">
            <v>3.9126206199998705</v>
          </cell>
          <cell r="CL661">
            <v>-5.5516760599998634</v>
          </cell>
          <cell r="CM661">
            <v>1.8685373200000868</v>
          </cell>
          <cell r="CN661">
            <v>11.44133679999959</v>
          </cell>
          <cell r="CO661">
            <v>3.2786955799992938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-24.16185299999961</v>
          </cell>
          <cell r="G665">
            <v>-18.983058300000266</v>
          </cell>
          <cell r="H665">
            <v>-320.55621569999857</v>
          </cell>
          <cell r="I665">
            <v>-106.35103399999934</v>
          </cell>
          <cell r="J665">
            <v>-150.45423000000119</v>
          </cell>
          <cell r="K665">
            <v>-152.09465099999943</v>
          </cell>
          <cell r="L665">
            <v>-96.538434000000052</v>
          </cell>
          <cell r="M665">
            <v>-19.062474000000293</v>
          </cell>
          <cell r="N665">
            <v>36.569911799999318</v>
          </cell>
          <cell r="O665">
            <v>-166.84987200000069</v>
          </cell>
          <cell r="P665">
            <v>67.454315300001326</v>
          </cell>
          <cell r="Q665">
            <v>0</v>
          </cell>
          <cell r="R665">
            <v>-635.6425450599927</v>
          </cell>
          <cell r="S665">
            <v>0</v>
          </cell>
          <cell r="T665">
            <v>-5.0366329999997106</v>
          </cell>
          <cell r="U665">
            <v>116.62802630000078</v>
          </cell>
          <cell r="V665">
            <v>57.478821799999423</v>
          </cell>
          <cell r="W665">
            <v>-267.83794596000007</v>
          </cell>
          <cell r="X665">
            <v>-276.91966419999881</v>
          </cell>
          <cell r="Y665">
            <v>19.891929999999775</v>
          </cell>
          <cell r="Z665">
            <v>-160.38321349999933</v>
          </cell>
          <cell r="AA665">
            <v>126.85616699999991</v>
          </cell>
          <cell r="AB665">
            <v>-149.99435799999992</v>
          </cell>
          <cell r="AC665">
            <v>-69.787744500001281</v>
          </cell>
          <cell r="AD665">
            <v>-26.537930999998935</v>
          </cell>
          <cell r="AE665">
            <v>-389.80286743998295</v>
          </cell>
          <cell r="AF665">
            <v>0</v>
          </cell>
          <cell r="AG665">
            <v>0</v>
          </cell>
          <cell r="AH665">
            <v>-33.893401000001177</v>
          </cell>
          <cell r="AI665">
            <v>-186.66436969999995</v>
          </cell>
          <cell r="AJ665">
            <v>-97.994686000000002</v>
          </cell>
          <cell r="AK665">
            <v>0</v>
          </cell>
          <cell r="AL665">
            <v>-9.5031740000194986E-2</v>
          </cell>
          <cell r="AM665">
            <v>-44.957244999999602</v>
          </cell>
          <cell r="AN665">
            <v>0</v>
          </cell>
          <cell r="AO665">
            <v>-26.198134000000209</v>
          </cell>
          <cell r="AP665">
            <v>0</v>
          </cell>
          <cell r="AQ665">
            <v>0</v>
          </cell>
          <cell r="AR665">
            <v>-376.25506960006896</v>
          </cell>
          <cell r="AS665">
            <v>0</v>
          </cell>
          <cell r="AT665">
            <v>0</v>
          </cell>
          <cell r="AU665">
            <v>-47.949939000001905</v>
          </cell>
          <cell r="AV665">
            <v>-172.46455879999849</v>
          </cell>
          <cell r="AW665">
            <v>-68.197675999999774</v>
          </cell>
          <cell r="AX665">
            <v>-18.510513000001083</v>
          </cell>
          <cell r="AY665">
            <v>-39.671243000000686</v>
          </cell>
          <cell r="AZ665">
            <v>0</v>
          </cell>
          <cell r="BA665">
            <v>-8.1822876000005635</v>
          </cell>
          <cell r="BB665">
            <v>-21.278852199999164</v>
          </cell>
          <cell r="BC665">
            <v>0</v>
          </cell>
          <cell r="BD665">
            <v>0</v>
          </cell>
          <cell r="BE665">
            <v>-413.85089319999679</v>
          </cell>
          <cell r="BF665">
            <v>0</v>
          </cell>
          <cell r="BG665">
            <v>0</v>
          </cell>
          <cell r="BH665">
            <v>-34.788551999998163</v>
          </cell>
          <cell r="BI665">
            <v>-156.55467299999873</v>
          </cell>
          <cell r="BJ665">
            <v>-70.680118599999332</v>
          </cell>
          <cell r="BK665">
            <v>-151.82754959999875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-145.20719819999067</v>
          </cell>
          <cell r="BS665">
            <v>0</v>
          </cell>
          <cell r="BT665">
            <v>0</v>
          </cell>
          <cell r="BU665">
            <v>0</v>
          </cell>
          <cell r="BV665">
            <v>-59.754116000000067</v>
          </cell>
          <cell r="BW665">
            <v>-23.648594199999934</v>
          </cell>
          <cell r="BX665">
            <v>11.550295999999435</v>
          </cell>
          <cell r="BY665">
            <v>0</v>
          </cell>
          <cell r="BZ665">
            <v>0</v>
          </cell>
          <cell r="CA665">
            <v>-32.818880000000718</v>
          </cell>
          <cell r="CB665">
            <v>-40.535904000000301</v>
          </cell>
          <cell r="CC665">
            <v>0</v>
          </cell>
          <cell r="CD665">
            <v>0</v>
          </cell>
          <cell r="CE665">
            <v>-108.64831200000481</v>
          </cell>
          <cell r="CF665">
            <v>0</v>
          </cell>
          <cell r="CG665">
            <v>0</v>
          </cell>
          <cell r="CH665">
            <v>-46.376785000000382</v>
          </cell>
          <cell r="CI665">
            <v>-86.510909999997239</v>
          </cell>
          <cell r="CJ665">
            <v>28.373115000000325</v>
          </cell>
          <cell r="CK665">
            <v>-37.278315999999904</v>
          </cell>
          <cell r="CL665">
            <v>-17.226497999999992</v>
          </cell>
          <cell r="CM665">
            <v>50.37108199999966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6">
          <cell r="F666">
            <v>-76.860000000000582</v>
          </cell>
          <cell r="G666">
            <v>-40.260000000002037</v>
          </cell>
          <cell r="H666">
            <v>-47.579999999998108</v>
          </cell>
          <cell r="I666">
            <v>34.769999999996799</v>
          </cell>
          <cell r="J666">
            <v>-42.090000000000146</v>
          </cell>
          <cell r="K666">
            <v>-71.369999999998981</v>
          </cell>
          <cell r="L666">
            <v>14.639999999999418</v>
          </cell>
          <cell r="M666">
            <v>-87.840000000000146</v>
          </cell>
          <cell r="N666">
            <v>-7.319999999999709</v>
          </cell>
          <cell r="O666">
            <v>-75.030000000002474</v>
          </cell>
          <cell r="P666">
            <v>-9.1499999999978172</v>
          </cell>
          <cell r="Q666">
            <v>-96.989999999997963</v>
          </cell>
          <cell r="R666">
            <v>-669.78000000002794</v>
          </cell>
          <cell r="S666">
            <v>-100.65000000000146</v>
          </cell>
          <cell r="T666">
            <v>-21.959999999999127</v>
          </cell>
          <cell r="U666">
            <v>-69.540000000000873</v>
          </cell>
          <cell r="V666">
            <v>-1.8300000000017462</v>
          </cell>
          <cell r="W666">
            <v>-47.580000000001746</v>
          </cell>
          <cell r="X666">
            <v>-43.920000000001892</v>
          </cell>
          <cell r="Y666">
            <v>-53.069999999999709</v>
          </cell>
          <cell r="Z666">
            <v>-107.97000000000116</v>
          </cell>
          <cell r="AA666">
            <v>-45.75</v>
          </cell>
          <cell r="AB666">
            <v>-45.75</v>
          </cell>
          <cell r="AC666">
            <v>-65.880000000001019</v>
          </cell>
          <cell r="AD666">
            <v>-65.879999999997381</v>
          </cell>
          <cell r="AE666">
            <v>-519.72000000008848</v>
          </cell>
          <cell r="AF666">
            <v>-93.330000000001746</v>
          </cell>
          <cell r="AG666">
            <v>-27.450000000000728</v>
          </cell>
          <cell r="AH666">
            <v>-58.559999999997672</v>
          </cell>
          <cell r="AI666">
            <v>-29.279999999998836</v>
          </cell>
          <cell r="AJ666">
            <v>-58.56000000000131</v>
          </cell>
          <cell r="AK666">
            <v>-53.069999999999709</v>
          </cell>
          <cell r="AL666">
            <v>-12.81000000000131</v>
          </cell>
          <cell r="AM666">
            <v>-120.77999999999884</v>
          </cell>
          <cell r="AN666">
            <v>-7.3200000000033469</v>
          </cell>
          <cell r="AO666">
            <v>65.879999999997381</v>
          </cell>
          <cell r="AP666">
            <v>-34.770000000000437</v>
          </cell>
          <cell r="AQ666">
            <v>-89.670000000001892</v>
          </cell>
          <cell r="AR666">
            <v>-594.74999999994179</v>
          </cell>
          <cell r="AS666">
            <v>-56.729999999999563</v>
          </cell>
          <cell r="AT666">
            <v>-9.1500000000014552</v>
          </cell>
          <cell r="AU666">
            <v>-36.599999999998545</v>
          </cell>
          <cell r="AV666">
            <v>-21.959999999999127</v>
          </cell>
          <cell r="AW666">
            <v>-128.09999999999854</v>
          </cell>
          <cell r="AX666">
            <v>-47.580000000001746</v>
          </cell>
          <cell r="AY666">
            <v>-12.81000000000131</v>
          </cell>
          <cell r="AZ666">
            <v>-137.25</v>
          </cell>
          <cell r="BA666">
            <v>-23.790000000000873</v>
          </cell>
          <cell r="BB666">
            <v>-51.239999999997963</v>
          </cell>
          <cell r="BC666">
            <v>-29.279999999998836</v>
          </cell>
          <cell r="BD666">
            <v>-40.259999999998399</v>
          </cell>
          <cell r="BE666">
            <v>-320.25000000005821</v>
          </cell>
          <cell r="BF666">
            <v>-58.56000000000131</v>
          </cell>
          <cell r="BG666">
            <v>20.130000000001019</v>
          </cell>
          <cell r="BH666">
            <v>-34.770000000000437</v>
          </cell>
          <cell r="BI666">
            <v>-31.110000000000582</v>
          </cell>
          <cell r="BJ666">
            <v>-1.8299999999981083</v>
          </cell>
          <cell r="BK666">
            <v>-14.639999999999418</v>
          </cell>
          <cell r="BL666">
            <v>-10.979999999999563</v>
          </cell>
          <cell r="BM666">
            <v>-3.6599999999998545</v>
          </cell>
          <cell r="BN666">
            <v>-93.329999999998108</v>
          </cell>
          <cell r="BO666">
            <v>-69.539999999997235</v>
          </cell>
          <cell r="BP666">
            <v>-1.8299999999981083</v>
          </cell>
          <cell r="BQ666">
            <v>-20.129999999997381</v>
          </cell>
          <cell r="BR666">
            <v>-688.8000000002794</v>
          </cell>
          <cell r="BS666">
            <v>-135.30000000000291</v>
          </cell>
          <cell r="BT666">
            <v>8.1999999999970896</v>
          </cell>
          <cell r="BU666">
            <v>-16.400000000001455</v>
          </cell>
          <cell r="BV666">
            <v>-57.399999999994179</v>
          </cell>
          <cell r="BW666">
            <v>-77.900000000001455</v>
          </cell>
          <cell r="BX666">
            <v>-77.900000000001455</v>
          </cell>
          <cell r="BY666">
            <v>-49.19999999999709</v>
          </cell>
          <cell r="BZ666">
            <v>-131.19999999999709</v>
          </cell>
          <cell r="CA666">
            <v>-20.5</v>
          </cell>
          <cell r="CB666">
            <v>-73.80000000000291</v>
          </cell>
          <cell r="CC666">
            <v>-32.80000000000291</v>
          </cell>
          <cell r="CD666">
            <v>-24.600000000005821</v>
          </cell>
          <cell r="CE666">
            <v>-651.89999999990687</v>
          </cell>
          <cell r="CF666">
            <v>-65.600000000005821</v>
          </cell>
          <cell r="CG666">
            <v>-12.299999999995634</v>
          </cell>
          <cell r="CH666">
            <v>24.599999999998545</v>
          </cell>
          <cell r="CI666">
            <v>-32.80000000000291</v>
          </cell>
          <cell r="CJ666">
            <v>-151.70000000000437</v>
          </cell>
          <cell r="CK666">
            <v>-77.900000000001455</v>
          </cell>
          <cell r="CL666">
            <v>-65.599999999998545</v>
          </cell>
          <cell r="CM666">
            <v>-82</v>
          </cell>
          <cell r="CN666">
            <v>-118.90000000000146</v>
          </cell>
          <cell r="CO666">
            <v>-41</v>
          </cell>
          <cell r="CP666">
            <v>-28.69999999999709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62.220000000001164</v>
          </cell>
          <cell r="G667">
            <v>25.620000000002619</v>
          </cell>
          <cell r="H667">
            <v>32.940000000002328</v>
          </cell>
          <cell r="I667">
            <v>10.979999999999563</v>
          </cell>
          <cell r="J667">
            <v>60.389999999999418</v>
          </cell>
          <cell r="K667">
            <v>64.049999999999272</v>
          </cell>
          <cell r="L667">
            <v>18.299999999999272</v>
          </cell>
          <cell r="M667">
            <v>76.859999999996944</v>
          </cell>
          <cell r="N667">
            <v>-3.6599999999998545</v>
          </cell>
          <cell r="O667">
            <v>84.180000000000291</v>
          </cell>
          <cell r="P667">
            <v>21.959999999999127</v>
          </cell>
          <cell r="Q667">
            <v>71.369999999998981</v>
          </cell>
          <cell r="R667">
            <v>671.61000000004424</v>
          </cell>
          <cell r="S667">
            <v>82.349999999998545</v>
          </cell>
          <cell r="T667">
            <v>27.450000000000728</v>
          </cell>
          <cell r="U667">
            <v>80.520000000000437</v>
          </cell>
          <cell r="V667">
            <v>12.81000000000131</v>
          </cell>
          <cell r="W667">
            <v>49.409999999999854</v>
          </cell>
          <cell r="X667">
            <v>40.260000000002037</v>
          </cell>
          <cell r="Y667">
            <v>49.409999999999854</v>
          </cell>
          <cell r="Z667">
            <v>117.11999999999898</v>
          </cell>
          <cell r="AA667">
            <v>43.919999999998254</v>
          </cell>
          <cell r="AB667">
            <v>45.75</v>
          </cell>
          <cell r="AC667">
            <v>53.069999999999709</v>
          </cell>
          <cell r="AD667">
            <v>69.540000000000873</v>
          </cell>
          <cell r="AE667">
            <v>532.52999999996973</v>
          </cell>
          <cell r="AF667">
            <v>80.520000000000437</v>
          </cell>
          <cell r="AG667">
            <v>29.279999999998836</v>
          </cell>
          <cell r="AH667">
            <v>86.010000000002037</v>
          </cell>
          <cell r="AI667">
            <v>32.93999999999869</v>
          </cell>
          <cell r="AJ667">
            <v>62.220000000001164</v>
          </cell>
          <cell r="AK667">
            <v>56.729999999999563</v>
          </cell>
          <cell r="AL667">
            <v>10.979999999999563</v>
          </cell>
          <cell r="AM667">
            <v>109.79999999999927</v>
          </cell>
          <cell r="AN667">
            <v>10.979999999999563</v>
          </cell>
          <cell r="AO667">
            <v>-71.370000000002619</v>
          </cell>
          <cell r="AP667">
            <v>42.090000000000146</v>
          </cell>
          <cell r="AQ667">
            <v>82.349999999998545</v>
          </cell>
          <cell r="AR667">
            <v>585.59999999991851</v>
          </cell>
          <cell r="AS667">
            <v>49.409999999999854</v>
          </cell>
          <cell r="AT667">
            <v>10.979999999999563</v>
          </cell>
          <cell r="AU667">
            <v>38.430000000000291</v>
          </cell>
          <cell r="AV667">
            <v>16.470000000001164</v>
          </cell>
          <cell r="AW667">
            <v>153.72000000000116</v>
          </cell>
          <cell r="AX667">
            <v>21.959999999999127</v>
          </cell>
          <cell r="AY667">
            <v>-3.6600000000034925</v>
          </cell>
          <cell r="AZ667">
            <v>120.78000000000247</v>
          </cell>
          <cell r="BA667">
            <v>27.44999999999709</v>
          </cell>
          <cell r="BB667">
            <v>65.880000000001019</v>
          </cell>
          <cell r="BC667">
            <v>25.619999999998981</v>
          </cell>
          <cell r="BD667">
            <v>58.56000000000131</v>
          </cell>
          <cell r="BE667">
            <v>336.72000000003027</v>
          </cell>
          <cell r="BF667">
            <v>73.200000000000728</v>
          </cell>
          <cell r="BG667">
            <v>1.8299999999981083</v>
          </cell>
          <cell r="BH667">
            <v>36.599999999998545</v>
          </cell>
          <cell r="BI667">
            <v>7.319999999999709</v>
          </cell>
          <cell r="BJ667">
            <v>0</v>
          </cell>
          <cell r="BK667">
            <v>43.919999999998254</v>
          </cell>
          <cell r="BL667">
            <v>16.470000000001164</v>
          </cell>
          <cell r="BM667">
            <v>3.6599999999998545</v>
          </cell>
          <cell r="BN667">
            <v>91.5</v>
          </cell>
          <cell r="BO667">
            <v>34.770000000000437</v>
          </cell>
          <cell r="BP667">
            <v>1.8299999999981083</v>
          </cell>
          <cell r="BQ667">
            <v>25.619999999998981</v>
          </cell>
          <cell r="BR667">
            <v>504.30000000004657</v>
          </cell>
          <cell r="BS667">
            <v>110.69999999999709</v>
          </cell>
          <cell r="BT667">
            <v>8.1999999999970896</v>
          </cell>
          <cell r="BU667">
            <v>28.69999999999709</v>
          </cell>
          <cell r="BV667">
            <v>0</v>
          </cell>
          <cell r="BW667">
            <v>69.69999999999709</v>
          </cell>
          <cell r="BX667">
            <v>32.80000000000291</v>
          </cell>
          <cell r="BY667">
            <v>65.600000000005821</v>
          </cell>
          <cell r="BZ667">
            <v>102.5</v>
          </cell>
          <cell r="CA667">
            <v>-4.0999999999985448</v>
          </cell>
          <cell r="CB667">
            <v>49.19999999999709</v>
          </cell>
          <cell r="CC667">
            <v>45.100000000005821</v>
          </cell>
          <cell r="CD667">
            <v>-4.0999999999985448</v>
          </cell>
          <cell r="CE667">
            <v>516.59999999997672</v>
          </cell>
          <cell r="CF667">
            <v>41</v>
          </cell>
          <cell r="CG667">
            <v>16.399999999994179</v>
          </cell>
          <cell r="CH667">
            <v>28.69999999999709</v>
          </cell>
          <cell r="CI667">
            <v>8.1999999999970896</v>
          </cell>
          <cell r="CJ667">
            <v>102.5</v>
          </cell>
          <cell r="CK667">
            <v>65.599999999998545</v>
          </cell>
          <cell r="CL667">
            <v>41</v>
          </cell>
          <cell r="CM667">
            <v>45.099999999998545</v>
          </cell>
          <cell r="CN667">
            <v>102.5</v>
          </cell>
          <cell r="CO667">
            <v>-4.0999999999985448</v>
          </cell>
          <cell r="CP667">
            <v>-36.900000000001455</v>
          </cell>
          <cell r="CQ667">
            <v>106.59999999999854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-52.621985699999641</v>
          </cell>
          <cell r="G668">
            <v>-27.563939100000425</v>
          </cell>
          <cell r="H668">
            <v>-37.587168699999893</v>
          </cell>
          <cell r="I668">
            <v>17.540671999999176</v>
          </cell>
          <cell r="J668">
            <v>-63.89816879999853</v>
          </cell>
          <cell r="K668">
            <v>-43.851733499999682</v>
          </cell>
          <cell r="L668">
            <v>3.7587172999992617</v>
          </cell>
          <cell r="M668">
            <v>-62.645267500000045</v>
          </cell>
          <cell r="N668">
            <v>-23.805183099997521</v>
          </cell>
          <cell r="O668">
            <v>-51.369128999998793</v>
          </cell>
          <cell r="P668">
            <v>-6.2645093000028282</v>
          </cell>
          <cell r="Q668">
            <v>-66.404004399999394</v>
          </cell>
          <cell r="R668">
            <v>-533.73770590001368</v>
          </cell>
          <cell r="S668">
            <v>-68.909792400001606</v>
          </cell>
          <cell r="T668">
            <v>-15.03485720000026</v>
          </cell>
          <cell r="U668">
            <v>-52.622025199998461</v>
          </cell>
          <cell r="V668">
            <v>-3.7587185999982466</v>
          </cell>
          <cell r="W668">
            <v>-57.633673899999849</v>
          </cell>
          <cell r="X668">
            <v>-45.104560899999342</v>
          </cell>
          <cell r="Y668">
            <v>-43.851750199999515</v>
          </cell>
          <cell r="Z668">
            <v>-77.680125700000644</v>
          </cell>
          <cell r="AA668">
            <v>-38.840069199999562</v>
          </cell>
          <cell r="AB668">
            <v>-40.092947299999651</v>
          </cell>
          <cell r="AC668">
            <v>-45.104590899998584</v>
          </cell>
          <cell r="AD668">
            <v>-45.104594399999769</v>
          </cell>
          <cell r="AE668">
            <v>-441.02273860000423</v>
          </cell>
          <cell r="AF668">
            <v>-63.898167399998783</v>
          </cell>
          <cell r="AG668">
            <v>-18.793593100002909</v>
          </cell>
          <cell r="AH668">
            <v>-43.851705100001709</v>
          </cell>
          <cell r="AI668">
            <v>-25.05812159999914</v>
          </cell>
          <cell r="AJ668">
            <v>-60.13943460000155</v>
          </cell>
          <cell r="AK668">
            <v>-51.369151899998542</v>
          </cell>
          <cell r="AL668">
            <v>-12.529043499998807</v>
          </cell>
          <cell r="AM668">
            <v>-81.438855000000331</v>
          </cell>
          <cell r="AN668">
            <v>-25.058149599997705</v>
          </cell>
          <cell r="AO668">
            <v>26.311019400000077</v>
          </cell>
          <cell r="AP668">
            <v>-23.805195099997945</v>
          </cell>
          <cell r="AQ668">
            <v>-61.392341099999612</v>
          </cell>
          <cell r="AR668">
            <v>-378.37732189998496</v>
          </cell>
          <cell r="AS668">
            <v>-38.840020899999217</v>
          </cell>
          <cell r="AT668">
            <v>-6.2645068999991054</v>
          </cell>
          <cell r="AU668">
            <v>-28.816848300000856</v>
          </cell>
          <cell r="AV668">
            <v>-25.058118799999647</v>
          </cell>
          <cell r="AW668">
            <v>-40.092923299998802</v>
          </cell>
          <cell r="AX668">
            <v>-46.357496699998592</v>
          </cell>
          <cell r="AY668">
            <v>-12.529078999999911</v>
          </cell>
          <cell r="AZ668">
            <v>-67.656864500000665</v>
          </cell>
          <cell r="BA668">
            <v>-22.552256200000556</v>
          </cell>
          <cell r="BB668">
            <v>-42.598773099998652</v>
          </cell>
          <cell r="BC668">
            <v>-20.046512400000211</v>
          </cell>
          <cell r="BD668">
            <v>-27.563921799999662</v>
          </cell>
          <cell r="BE668">
            <v>-266.86874049998005</v>
          </cell>
          <cell r="BF668">
            <v>-40.092986299998302</v>
          </cell>
          <cell r="BG668">
            <v>13.781993299999158</v>
          </cell>
          <cell r="BH668">
            <v>-30.069712799999252</v>
          </cell>
          <cell r="BI668">
            <v>-26.311017100000754</v>
          </cell>
          <cell r="BJ668">
            <v>-26.310993700000836</v>
          </cell>
          <cell r="BK668">
            <v>-18.793590500001301</v>
          </cell>
          <cell r="BL668">
            <v>-12.529017400000157</v>
          </cell>
          <cell r="BM668">
            <v>-22.552285400000983</v>
          </cell>
          <cell r="BN668">
            <v>-31.322614799999428</v>
          </cell>
          <cell r="BO668">
            <v>-57.633692699997482</v>
          </cell>
          <cell r="BP668">
            <v>-1.2528884000021208</v>
          </cell>
          <cell r="BQ668">
            <v>-13.78193470000042</v>
          </cell>
          <cell r="BR668">
            <v>-259.3514897999994</v>
          </cell>
          <cell r="BS668">
            <v>-41.34585490000245</v>
          </cell>
          <cell r="BT668">
            <v>2.5057700999986992</v>
          </cell>
          <cell r="BU668">
            <v>-5.0115943000018888</v>
          </cell>
          <cell r="BV668">
            <v>-22.552347900000314</v>
          </cell>
          <cell r="BW668">
            <v>-36.334288499998365</v>
          </cell>
          <cell r="BX668">
            <v>-26.311006100000668</v>
          </cell>
          <cell r="BY668">
            <v>-18.793590100001893</v>
          </cell>
          <cell r="BZ668">
            <v>-43.851668499999505</v>
          </cell>
          <cell r="CA668">
            <v>-27.563909399999829</v>
          </cell>
          <cell r="CB668">
            <v>-22.552299300001323</v>
          </cell>
          <cell r="CC668">
            <v>-10.023261599999387</v>
          </cell>
          <cell r="CD668">
            <v>-7.5174392999979318</v>
          </cell>
          <cell r="CE668">
            <v>-191.69476639997447</v>
          </cell>
          <cell r="CF668">
            <v>-20.046508400002494</v>
          </cell>
          <cell r="CG668">
            <v>-3.7587339000001521</v>
          </cell>
          <cell r="CH668">
            <v>7.5173797999996168</v>
          </cell>
          <cell r="CI668">
            <v>-10.023244299998623</v>
          </cell>
          <cell r="CJ668">
            <v>-37.58720539999922</v>
          </cell>
          <cell r="CK668">
            <v>-26.311013299999104</v>
          </cell>
          <cell r="CL668">
            <v>-20.04647180000029</v>
          </cell>
          <cell r="CM668">
            <v>-25.058158600000752</v>
          </cell>
          <cell r="CN668">
            <v>-35.081379600000218</v>
          </cell>
          <cell r="CO668">
            <v>-12.52908060000118</v>
          </cell>
          <cell r="CP668">
            <v>-8.7703354000004765</v>
          </cell>
          <cell r="CQ668">
            <v>-1.4900000678608194E-5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42.598778499999753</v>
          </cell>
          <cell r="G669">
            <v>17.540667999999641</v>
          </cell>
          <cell r="H669">
            <v>26.311027799998556</v>
          </cell>
          <cell r="I669">
            <v>13.781953699999576</v>
          </cell>
          <cell r="J669">
            <v>66.404039800001556</v>
          </cell>
          <cell r="K669">
            <v>38.840092200000072</v>
          </cell>
          <cell r="L669">
            <v>17.540694199999052</v>
          </cell>
          <cell r="M669">
            <v>53.874949100001686</v>
          </cell>
          <cell r="N669">
            <v>13.781938299998728</v>
          </cell>
          <cell r="O669">
            <v>57.633636499998829</v>
          </cell>
          <cell r="P669">
            <v>15.034863699998823</v>
          </cell>
          <cell r="Q669">
            <v>48.863293300000805</v>
          </cell>
          <cell r="R669">
            <v>526.2203572000144</v>
          </cell>
          <cell r="S669">
            <v>56.38075839999874</v>
          </cell>
          <cell r="T669">
            <v>18.793595099999948</v>
          </cell>
          <cell r="U669">
            <v>60.13949440000215</v>
          </cell>
          <cell r="V669">
            <v>11.27614100000028</v>
          </cell>
          <cell r="W669">
            <v>57.633664400000271</v>
          </cell>
          <cell r="X669">
            <v>38.840011500000401</v>
          </cell>
          <cell r="Y669">
            <v>40.092963400000372</v>
          </cell>
          <cell r="Z669">
            <v>81.438846900000499</v>
          </cell>
          <cell r="AA669">
            <v>38.840064599999096</v>
          </cell>
          <cell r="AB669">
            <v>38.840109600001597</v>
          </cell>
          <cell r="AC669">
            <v>36.334260400002677</v>
          </cell>
          <cell r="AD669">
            <v>47.610447499999282</v>
          </cell>
          <cell r="AE669">
            <v>432.25246119999792</v>
          </cell>
          <cell r="AF669">
            <v>55.127852699999494</v>
          </cell>
          <cell r="AG669">
            <v>20.046499299998686</v>
          </cell>
          <cell r="AH669">
            <v>61.392342099999951</v>
          </cell>
          <cell r="AI669">
            <v>26.3110472999997</v>
          </cell>
          <cell r="AJ669">
            <v>55.12785520000034</v>
          </cell>
          <cell r="AK669">
            <v>52.622052799999437</v>
          </cell>
          <cell r="AL669">
            <v>11.276156399999309</v>
          </cell>
          <cell r="AM669">
            <v>73.921460400000797</v>
          </cell>
          <cell r="AN669">
            <v>21.299369100001059</v>
          </cell>
          <cell r="AO669">
            <v>-30.069733099997393</v>
          </cell>
          <cell r="AP669">
            <v>28.816814699999668</v>
          </cell>
          <cell r="AQ669">
            <v>56.380744299996877</v>
          </cell>
          <cell r="AR669">
            <v>378.37762409998686</v>
          </cell>
          <cell r="AS669">
            <v>33.82845929999894</v>
          </cell>
          <cell r="AT669">
            <v>7.5174409999999625</v>
          </cell>
          <cell r="AU669">
            <v>30.069762400002219</v>
          </cell>
          <cell r="AV669">
            <v>20.04648140000063</v>
          </cell>
          <cell r="AW669">
            <v>62.645332699999926</v>
          </cell>
          <cell r="AX669">
            <v>26.311048199999277</v>
          </cell>
          <cell r="AY669">
            <v>1.2529071999997541</v>
          </cell>
          <cell r="AZ669">
            <v>61.392379299999448</v>
          </cell>
          <cell r="BA669">
            <v>25.05813709999893</v>
          </cell>
          <cell r="BB669">
            <v>52.62201339999956</v>
          </cell>
          <cell r="BC669">
            <v>17.54066740000053</v>
          </cell>
          <cell r="BD669">
            <v>40.092994700000418</v>
          </cell>
          <cell r="BE669">
            <v>274.38637469999958</v>
          </cell>
          <cell r="BF669">
            <v>50.116220999996585</v>
          </cell>
          <cell r="BG669">
            <v>1.2528939999992872</v>
          </cell>
          <cell r="BH669">
            <v>30.069774800000232</v>
          </cell>
          <cell r="BI669">
            <v>8.7703631000003952</v>
          </cell>
          <cell r="BJ669">
            <v>25.05809440000121</v>
          </cell>
          <cell r="BK669">
            <v>37.58719949999977</v>
          </cell>
          <cell r="BL669">
            <v>16.287760000001072</v>
          </cell>
          <cell r="BM669">
            <v>22.552276000000347</v>
          </cell>
          <cell r="BN669">
            <v>30.069686599999841</v>
          </cell>
          <cell r="BO669">
            <v>33.828494800000044</v>
          </cell>
          <cell r="BP669">
            <v>1.2529238000006444</v>
          </cell>
          <cell r="BQ669">
            <v>17.540686699998332</v>
          </cell>
          <cell r="BR669">
            <v>200.46486650008592</v>
          </cell>
          <cell r="BS669">
            <v>33.828493700002582</v>
          </cell>
          <cell r="BT669">
            <v>2.5057966999993369</v>
          </cell>
          <cell r="BU669">
            <v>8.7703211999996711</v>
          </cell>
          <cell r="BV669">
            <v>1.2529079000014463</v>
          </cell>
          <cell r="BW669">
            <v>33.828441199999361</v>
          </cell>
          <cell r="BX669">
            <v>12.529058899999654</v>
          </cell>
          <cell r="BY669">
            <v>22.55232370000158</v>
          </cell>
          <cell r="BZ669">
            <v>37.587127600001622</v>
          </cell>
          <cell r="CA669">
            <v>20.04645150000033</v>
          </cell>
          <cell r="CB669">
            <v>15.034860300002038</v>
          </cell>
          <cell r="CC669">
            <v>13.781974600000467</v>
          </cell>
          <cell r="CD669">
            <v>-1.2528907999985677</v>
          </cell>
          <cell r="CE669">
            <v>150.34864320003544</v>
          </cell>
          <cell r="CF669">
            <v>12.529055599999992</v>
          </cell>
          <cell r="CG669">
            <v>5.0116278999994393</v>
          </cell>
          <cell r="CH669">
            <v>8.7703230999995867</v>
          </cell>
          <cell r="CI669">
            <v>2.5058145999992121</v>
          </cell>
          <cell r="CJ669">
            <v>23.805218600000444</v>
          </cell>
          <cell r="CK669">
            <v>22.552328800000396</v>
          </cell>
          <cell r="CL669">
            <v>12.529051600000457</v>
          </cell>
          <cell r="CM669">
            <v>13.781962799999746</v>
          </cell>
          <cell r="CN669">
            <v>28.816798399999243</v>
          </cell>
          <cell r="CO669">
            <v>-1.2529091000014887</v>
          </cell>
          <cell r="CP669">
            <v>-11.276129100000617</v>
          </cell>
          <cell r="CQ669">
            <v>32.57549999999901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835.24394027999915</v>
          </cell>
          <cell r="G670">
            <v>707.40700323999954</v>
          </cell>
          <cell r="H670">
            <v>789.3405222800011</v>
          </cell>
          <cell r="I670">
            <v>716.50660966000032</v>
          </cell>
          <cell r="J670">
            <v>688.7771192199998</v>
          </cell>
          <cell r="K670">
            <v>647.13370123999994</v>
          </cell>
          <cell r="L670">
            <v>682.57025522000004</v>
          </cell>
          <cell r="M670">
            <v>678.69985602000088</v>
          </cell>
          <cell r="N670">
            <v>729.18092452000019</v>
          </cell>
          <cell r="O670">
            <v>821.82779569999911</v>
          </cell>
          <cell r="P670">
            <v>765.71786625999994</v>
          </cell>
          <cell r="Q670">
            <v>809.75599393999983</v>
          </cell>
          <cell r="R670">
            <v>8594.6195829999924</v>
          </cell>
          <cell r="S670">
            <v>802.08646435999981</v>
          </cell>
          <cell r="T670">
            <v>679.02749618000053</v>
          </cell>
          <cell r="U670">
            <v>749.59640010000112</v>
          </cell>
          <cell r="V670">
            <v>694.06351870000071</v>
          </cell>
          <cell r="W670">
            <v>691.81297708000056</v>
          </cell>
          <cell r="X670">
            <v>648.81314595999902</v>
          </cell>
          <cell r="Y670">
            <v>642.07478095999977</v>
          </cell>
          <cell r="Z670">
            <v>663.59271996000098</v>
          </cell>
          <cell r="AA670">
            <v>708.20541115999913</v>
          </cell>
          <cell r="AB670">
            <v>792.49705902000096</v>
          </cell>
          <cell r="AC670">
            <v>728.23828829999911</v>
          </cell>
          <cell r="AD670">
            <v>794.61132121999981</v>
          </cell>
          <cell r="AE670">
            <v>8606.1714936799544</v>
          </cell>
          <cell r="AF670">
            <v>810.24184464000064</v>
          </cell>
          <cell r="AG670">
            <v>666.56200549999994</v>
          </cell>
          <cell r="AH670">
            <v>743.75911970000016</v>
          </cell>
          <cell r="AI670">
            <v>680.52409707999868</v>
          </cell>
          <cell r="AJ670">
            <v>689.91062697999951</v>
          </cell>
          <cell r="AK670">
            <v>641.12311652000062</v>
          </cell>
          <cell r="AL670">
            <v>666.36014011999941</v>
          </cell>
          <cell r="AM670">
            <v>658.51327639999909</v>
          </cell>
          <cell r="AN670">
            <v>710.82704220000051</v>
          </cell>
          <cell r="AO670">
            <v>851.45909329999995</v>
          </cell>
          <cell r="AP670">
            <v>720.6819404400012</v>
          </cell>
          <cell r="AQ670">
            <v>766.20919080000021</v>
          </cell>
          <cell r="AR670">
            <v>8624.4898928200419</v>
          </cell>
          <cell r="AS670">
            <v>820.56405092000023</v>
          </cell>
          <cell r="AT670">
            <v>694.94356286000038</v>
          </cell>
          <cell r="AU670">
            <v>747.53426048000074</v>
          </cell>
          <cell r="AV670">
            <v>669.14154767999935</v>
          </cell>
          <cell r="AW670">
            <v>691.26802298000075</v>
          </cell>
          <cell r="AX670">
            <v>638.35120703999928</v>
          </cell>
          <cell r="AY670">
            <v>666.66369490000034</v>
          </cell>
          <cell r="AZ670">
            <v>665.43501532000118</v>
          </cell>
          <cell r="BA670">
            <v>703.0162910199997</v>
          </cell>
          <cell r="BB670">
            <v>792.61828357999912</v>
          </cell>
          <cell r="BC670">
            <v>732.13565480000034</v>
          </cell>
          <cell r="BD670">
            <v>802.81830124000044</v>
          </cell>
          <cell r="BE670">
            <v>8574.2739167800464</v>
          </cell>
          <cell r="BF670">
            <v>804.48671683999964</v>
          </cell>
          <cell r="BG670">
            <v>714.91780621999897</v>
          </cell>
          <cell r="BH670">
            <v>728.62394140000106</v>
          </cell>
          <cell r="BI670">
            <v>655.08774674000051</v>
          </cell>
          <cell r="BJ670">
            <v>692.67553193999993</v>
          </cell>
          <cell r="BK670">
            <v>665.65139887999976</v>
          </cell>
          <cell r="BL670">
            <v>662.11062975999994</v>
          </cell>
          <cell r="BM670">
            <v>693.55609981999987</v>
          </cell>
          <cell r="BN670">
            <v>691.55207943999994</v>
          </cell>
          <cell r="BO670">
            <v>762.8402841799998</v>
          </cell>
          <cell r="BP670">
            <v>713.26735609999923</v>
          </cell>
          <cell r="BQ670">
            <v>789.50432546000047</v>
          </cell>
          <cell r="BR670">
            <v>8241.4883719400095</v>
          </cell>
          <cell r="BS670">
            <v>758.05577710000034</v>
          </cell>
          <cell r="BT670">
            <v>642.15949894000005</v>
          </cell>
          <cell r="BU670">
            <v>707.93495622000046</v>
          </cell>
          <cell r="BV670">
            <v>648.48110479999923</v>
          </cell>
          <cell r="BW670">
            <v>676.11177727999893</v>
          </cell>
          <cell r="BX670">
            <v>637.93798212000002</v>
          </cell>
          <cell r="BY670">
            <v>650.92991699999948</v>
          </cell>
          <cell r="BZ670">
            <v>657.6057180200005</v>
          </cell>
          <cell r="CA670">
            <v>675.28284492000057</v>
          </cell>
          <cell r="CB670">
            <v>760.99153506000039</v>
          </cell>
          <cell r="CC670">
            <v>665.78361522000159</v>
          </cell>
          <cell r="CD670">
            <v>760.2136452600007</v>
          </cell>
          <cell r="CE670">
            <v>7711.5819251399807</v>
          </cell>
          <cell r="CF670">
            <v>672.79450494000048</v>
          </cell>
          <cell r="CG670">
            <v>609.37714221999886</v>
          </cell>
          <cell r="CH670">
            <v>673.33293392000087</v>
          </cell>
          <cell r="CI670">
            <v>620.00038944000153</v>
          </cell>
          <cell r="CJ670">
            <v>634.84099427999899</v>
          </cell>
          <cell r="CK670">
            <v>613.30102000000079</v>
          </cell>
          <cell r="CL670">
            <v>625.89828515999943</v>
          </cell>
          <cell r="CM670">
            <v>642.98688333999962</v>
          </cell>
          <cell r="CN670">
            <v>619.7959687599996</v>
          </cell>
          <cell r="CO670">
            <v>679.05806178000057</v>
          </cell>
          <cell r="CP670">
            <v>625.45402739999918</v>
          </cell>
          <cell r="CQ670">
            <v>694.74171389999901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-742.07959678000043</v>
          </cell>
          <cell r="G671">
            <v>-637.1596091600004</v>
          </cell>
          <cell r="H671">
            <v>-698.84741328000018</v>
          </cell>
          <cell r="I671">
            <v>-611.37966581999899</v>
          </cell>
          <cell r="J671">
            <v>-599.10248236000007</v>
          </cell>
          <cell r="K671">
            <v>-569.48973699999988</v>
          </cell>
          <cell r="L671">
            <v>-586.51983121999911</v>
          </cell>
          <cell r="M671">
            <v>-597.78822050000053</v>
          </cell>
          <cell r="N671">
            <v>-646.28623942000013</v>
          </cell>
          <cell r="O671">
            <v>-715.03342374000022</v>
          </cell>
          <cell r="P671">
            <v>-667.7966405799998</v>
          </cell>
          <cell r="Q671">
            <v>-718.95981527999902</v>
          </cell>
          <cell r="R671">
            <v>-7530.2126733800105</v>
          </cell>
          <cell r="S671">
            <v>-712.34214976000112</v>
          </cell>
          <cell r="T671">
            <v>-593.46054679999907</v>
          </cell>
          <cell r="U671">
            <v>-650.80515981999997</v>
          </cell>
          <cell r="V671">
            <v>-605.5418734800005</v>
          </cell>
          <cell r="W671">
            <v>-604.3948247999997</v>
          </cell>
          <cell r="X671">
            <v>-571.61452902000019</v>
          </cell>
          <cell r="Y671">
            <v>-563.73260911999932</v>
          </cell>
          <cell r="Z671">
            <v>-575.49634809999952</v>
          </cell>
          <cell r="AA671">
            <v>-620.53429244000108</v>
          </cell>
          <cell r="AB671">
            <v>-694.69806636000067</v>
          </cell>
          <cell r="AC671">
            <v>-643.32998421999946</v>
          </cell>
          <cell r="AD671">
            <v>-694.26228945999901</v>
          </cell>
          <cell r="AE671">
            <v>-7547.6229557600018</v>
          </cell>
          <cell r="AF671">
            <v>-717.13813194000068</v>
          </cell>
          <cell r="AG671">
            <v>-584.56688067999858</v>
          </cell>
          <cell r="AH671">
            <v>-639.28083293999953</v>
          </cell>
          <cell r="AI671">
            <v>-596.40424467999947</v>
          </cell>
          <cell r="AJ671">
            <v>-605.3865744600007</v>
          </cell>
          <cell r="AK671">
            <v>-559.48210542000015</v>
          </cell>
          <cell r="AL671">
            <v>-585.91327215999991</v>
          </cell>
          <cell r="AM671">
            <v>-577.81392077999953</v>
          </cell>
          <cell r="AN671">
            <v>-625.85770969999976</v>
          </cell>
          <cell r="AO671">
            <v>-753.84239508000064</v>
          </cell>
          <cell r="AP671">
            <v>-628.80136895999931</v>
          </cell>
          <cell r="AQ671">
            <v>-673.1355189599999</v>
          </cell>
          <cell r="AR671">
            <v>-7565.2526740599715</v>
          </cell>
          <cell r="AS671">
            <v>-726.63040141999954</v>
          </cell>
          <cell r="AT671">
            <v>-610.1154420999992</v>
          </cell>
          <cell r="AU671">
            <v>-654.8142754799992</v>
          </cell>
          <cell r="AV671">
            <v>-589.77754720000121</v>
          </cell>
          <cell r="AW671">
            <v>-590.26992415999848</v>
          </cell>
          <cell r="AX671">
            <v>-571.31201214000066</v>
          </cell>
          <cell r="AY671">
            <v>-593.62384369999927</v>
          </cell>
          <cell r="AZ671">
            <v>-584.64449398000033</v>
          </cell>
          <cell r="BA671">
            <v>-615.61814131999927</v>
          </cell>
          <cell r="BB671">
            <v>-687.72578145999978</v>
          </cell>
          <cell r="BC671">
            <v>-644.29266576000009</v>
          </cell>
          <cell r="BD671">
            <v>-696.4281453399999</v>
          </cell>
          <cell r="BE671">
            <v>-7538.1653635399998</v>
          </cell>
          <cell r="BF671">
            <v>-703.69192355999985</v>
          </cell>
          <cell r="BG671">
            <v>-632.42578352000055</v>
          </cell>
          <cell r="BH671">
            <v>-638.77745789999972</v>
          </cell>
          <cell r="BI671">
            <v>-585.99440191999929</v>
          </cell>
          <cell r="BJ671">
            <v>-608.43445197999972</v>
          </cell>
          <cell r="BK671">
            <v>-572.26219325999955</v>
          </cell>
          <cell r="BL671">
            <v>-579.07318386000043</v>
          </cell>
          <cell r="BM671">
            <v>-608.26263845999893</v>
          </cell>
          <cell r="BN671">
            <v>-606.80507335999937</v>
          </cell>
          <cell r="BO671">
            <v>-682.71893215999989</v>
          </cell>
          <cell r="BP671">
            <v>-628.02450476000013</v>
          </cell>
          <cell r="BQ671">
            <v>-691.69481879999876</v>
          </cell>
          <cell r="BR671">
            <v>-7275.1176645399828</v>
          </cell>
          <cell r="BS671">
            <v>-673.91640001999986</v>
          </cell>
          <cell r="BT671">
            <v>-561.66149821999898</v>
          </cell>
          <cell r="BU671">
            <v>-619.88918471999932</v>
          </cell>
          <cell r="BV671">
            <v>-582.44362569999976</v>
          </cell>
          <cell r="BW671">
            <v>-593.73255212000004</v>
          </cell>
          <cell r="BX671">
            <v>-568.52060960000017</v>
          </cell>
          <cell r="BY671">
            <v>-568.70188143999985</v>
          </cell>
          <cell r="BZ671">
            <v>-579.24351579999893</v>
          </cell>
          <cell r="CA671">
            <v>-597.01181131999874</v>
          </cell>
          <cell r="CB671">
            <v>-672.85559187999934</v>
          </cell>
          <cell r="CC671">
            <v>-582.69558250000046</v>
          </cell>
          <cell r="CD671">
            <v>-674.4454112200001</v>
          </cell>
          <cell r="CE671">
            <v>-6803.3266065799544</v>
          </cell>
          <cell r="CF671">
            <v>-600.54356736000045</v>
          </cell>
          <cell r="CG671">
            <v>-534.97042005999901</v>
          </cell>
          <cell r="CH671">
            <v>-582.70609635999972</v>
          </cell>
          <cell r="CI671">
            <v>-550.22832131999894</v>
          </cell>
          <cell r="CJ671">
            <v>-563.85537268000007</v>
          </cell>
          <cell r="CK671">
            <v>-540.16957014000036</v>
          </cell>
          <cell r="CL671">
            <v>-554.40619789999982</v>
          </cell>
          <cell r="CM671">
            <v>-571.36358456000016</v>
          </cell>
          <cell r="CN671">
            <v>-546.74566354000126</v>
          </cell>
          <cell r="CO671">
            <v>-605.44171634000122</v>
          </cell>
          <cell r="CP671">
            <v>-562.86660021999887</v>
          </cell>
          <cell r="CQ671">
            <v>-590.02949609999996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-75.180000000000291</v>
          </cell>
          <cell r="G672">
            <v>-39.379999999997381</v>
          </cell>
          <cell r="H672">
            <v>-53.69999999999709</v>
          </cell>
          <cell r="I672">
            <v>25.06000000000131</v>
          </cell>
          <cell r="J672">
            <v>-91.290000000000873</v>
          </cell>
          <cell r="K672">
            <v>-62.650000000001455</v>
          </cell>
          <cell r="L672">
            <v>5.3699999999989814</v>
          </cell>
          <cell r="M672">
            <v>-89.5</v>
          </cell>
          <cell r="N672">
            <v>-34.009999999998399</v>
          </cell>
          <cell r="O672">
            <v>-73.389999999999418</v>
          </cell>
          <cell r="P672">
            <v>-8.9500000000007276</v>
          </cell>
          <cell r="Q672">
            <v>-94.870000000002619</v>
          </cell>
          <cell r="R672">
            <v>-762.53999999997905</v>
          </cell>
          <cell r="S672">
            <v>-98.450000000000728</v>
          </cell>
          <cell r="T672">
            <v>-21.479999999999563</v>
          </cell>
          <cell r="U672">
            <v>-75.179999999996653</v>
          </cell>
          <cell r="V672">
            <v>-5.3699999999989814</v>
          </cell>
          <cell r="W672">
            <v>-82.339999999996508</v>
          </cell>
          <cell r="X672">
            <v>-64.440000000002328</v>
          </cell>
          <cell r="Y672">
            <v>-62.650000000001455</v>
          </cell>
          <cell r="Z672">
            <v>-110.97999999999956</v>
          </cell>
          <cell r="AA672">
            <v>-55.489999999997963</v>
          </cell>
          <cell r="AB672">
            <v>-57.279999999998836</v>
          </cell>
          <cell r="AC672">
            <v>-64.43999999999869</v>
          </cell>
          <cell r="AD672">
            <v>-64.43999999999869</v>
          </cell>
          <cell r="AE672">
            <v>-630.0800000000163</v>
          </cell>
          <cell r="AF672">
            <v>-91.289999999997235</v>
          </cell>
          <cell r="AG672">
            <v>-26.849999999998545</v>
          </cell>
          <cell r="AH672">
            <v>-62.649999999997817</v>
          </cell>
          <cell r="AI672">
            <v>-35.799999999999272</v>
          </cell>
          <cell r="AJ672">
            <v>-85.919999999998254</v>
          </cell>
          <cell r="AK672">
            <v>-73.389999999999418</v>
          </cell>
          <cell r="AL672">
            <v>-17.899999999997817</v>
          </cell>
          <cell r="AM672">
            <v>-116.35000000000218</v>
          </cell>
          <cell r="AN672">
            <v>-35.799999999999272</v>
          </cell>
          <cell r="AO672">
            <v>37.590000000000146</v>
          </cell>
          <cell r="AP672">
            <v>-34.009999999998399</v>
          </cell>
          <cell r="AQ672">
            <v>-87.709999999999127</v>
          </cell>
          <cell r="AR672">
            <v>-540.5800000000163</v>
          </cell>
          <cell r="AS672">
            <v>-55.489999999997963</v>
          </cell>
          <cell r="AT672">
            <v>-8.9500000000007276</v>
          </cell>
          <cell r="AU672">
            <v>-41.170000000001892</v>
          </cell>
          <cell r="AV672">
            <v>-35.799999999999272</v>
          </cell>
          <cell r="AW672">
            <v>-57.280000000002474</v>
          </cell>
          <cell r="AX672">
            <v>-66.229999999999563</v>
          </cell>
          <cell r="AY672">
            <v>-17.900000000001455</v>
          </cell>
          <cell r="AZ672">
            <v>-96.659999999999854</v>
          </cell>
          <cell r="BA672">
            <v>-32.219999999997526</v>
          </cell>
          <cell r="BB672">
            <v>-60.860000000000582</v>
          </cell>
          <cell r="BC672">
            <v>-28.639999999999418</v>
          </cell>
          <cell r="BD672">
            <v>-39.380000000001019</v>
          </cell>
          <cell r="BE672">
            <v>-381.27000000007683</v>
          </cell>
          <cell r="BF672">
            <v>-57.279999999998836</v>
          </cell>
          <cell r="BG672">
            <v>19.68999999999869</v>
          </cell>
          <cell r="BH672">
            <v>-42.960000000002765</v>
          </cell>
          <cell r="BI672">
            <v>-37.590000000000146</v>
          </cell>
          <cell r="BJ672">
            <v>-37.590000000000146</v>
          </cell>
          <cell r="BK672">
            <v>-26.850000000002183</v>
          </cell>
          <cell r="BL672">
            <v>-17.900000000001455</v>
          </cell>
          <cell r="BM672">
            <v>-32.220000000001164</v>
          </cell>
          <cell r="BN672">
            <v>-44.75</v>
          </cell>
          <cell r="BO672">
            <v>-82.340000000000146</v>
          </cell>
          <cell r="BP672">
            <v>-1.7900000000008731</v>
          </cell>
          <cell r="BQ672">
            <v>-19.68999999999869</v>
          </cell>
          <cell r="BR672">
            <v>-370.53000000002794</v>
          </cell>
          <cell r="BS672">
            <v>-59.069999999999709</v>
          </cell>
          <cell r="BT672">
            <v>3.5799999999981083</v>
          </cell>
          <cell r="BU672">
            <v>-7.1599999999998545</v>
          </cell>
          <cell r="BV672">
            <v>-32.220000000001164</v>
          </cell>
          <cell r="BW672">
            <v>-51.910000000003492</v>
          </cell>
          <cell r="BX672">
            <v>-37.590000000000146</v>
          </cell>
          <cell r="BY672">
            <v>-26.849999999998545</v>
          </cell>
          <cell r="BZ672">
            <v>-62.649999999997817</v>
          </cell>
          <cell r="CA672">
            <v>-39.380000000001019</v>
          </cell>
          <cell r="CB672">
            <v>-32.219999999997526</v>
          </cell>
          <cell r="CC672">
            <v>-14.319999999999709</v>
          </cell>
          <cell r="CD672">
            <v>-10.739999999997963</v>
          </cell>
          <cell r="CE672">
            <v>-541.61999999999534</v>
          </cell>
          <cell r="CF672">
            <v>-56.639999999999418</v>
          </cell>
          <cell r="CG672">
            <v>-10.619999999995343</v>
          </cell>
          <cell r="CH672">
            <v>21.239999999997963</v>
          </cell>
          <cell r="CI672">
            <v>-28.319999999999709</v>
          </cell>
          <cell r="CJ672">
            <v>-106.20000000000437</v>
          </cell>
          <cell r="CK672">
            <v>-74.340000000003783</v>
          </cell>
          <cell r="CL672">
            <v>-56.639999999999418</v>
          </cell>
          <cell r="CM672">
            <v>-70.799999999995634</v>
          </cell>
          <cell r="CN672">
            <v>-99.119999999995343</v>
          </cell>
          <cell r="CO672">
            <v>-35.400000000001455</v>
          </cell>
          <cell r="CP672">
            <v>-24.779999999998836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60.859999999996944</v>
          </cell>
          <cell r="G673">
            <v>25.06000000000131</v>
          </cell>
          <cell r="H673">
            <v>37.590000000000146</v>
          </cell>
          <cell r="I673">
            <v>19.68999999999869</v>
          </cell>
          <cell r="J673">
            <v>94.869999999998981</v>
          </cell>
          <cell r="K673">
            <v>55.489999999997963</v>
          </cell>
          <cell r="L673">
            <v>25.06000000000131</v>
          </cell>
          <cell r="M673">
            <v>76.970000000001164</v>
          </cell>
          <cell r="N673">
            <v>19.690000000002328</v>
          </cell>
          <cell r="O673">
            <v>82.340000000000146</v>
          </cell>
          <cell r="P673">
            <v>21.480000000003201</v>
          </cell>
          <cell r="Q673">
            <v>69.81000000000131</v>
          </cell>
          <cell r="R673">
            <v>751.79999999998836</v>
          </cell>
          <cell r="S673">
            <v>80.549999999999272</v>
          </cell>
          <cell r="T673">
            <v>26.849999999998545</v>
          </cell>
          <cell r="U673">
            <v>85.920000000001892</v>
          </cell>
          <cell r="V673">
            <v>16.110000000000582</v>
          </cell>
          <cell r="W673">
            <v>82.340000000000146</v>
          </cell>
          <cell r="X673">
            <v>55.489999999997963</v>
          </cell>
          <cell r="Y673">
            <v>57.280000000002474</v>
          </cell>
          <cell r="Z673">
            <v>116.35000000000218</v>
          </cell>
          <cell r="AA673">
            <v>55.489999999997963</v>
          </cell>
          <cell r="AB673">
            <v>55.489999999997963</v>
          </cell>
          <cell r="AC673">
            <v>51.909999999999854</v>
          </cell>
          <cell r="AD673">
            <v>68.020000000000437</v>
          </cell>
          <cell r="AE673">
            <v>617.54999999993015</v>
          </cell>
          <cell r="AF673">
            <v>78.759999999998399</v>
          </cell>
          <cell r="AG673">
            <v>28.639999999999418</v>
          </cell>
          <cell r="AH673">
            <v>87.710000000002765</v>
          </cell>
          <cell r="AI673">
            <v>37.590000000000146</v>
          </cell>
          <cell r="AJ673">
            <v>78.760000000002037</v>
          </cell>
          <cell r="AK673">
            <v>75.180000000000291</v>
          </cell>
          <cell r="AL673">
            <v>16.110000000000582</v>
          </cell>
          <cell r="AM673">
            <v>105.61000000000058</v>
          </cell>
          <cell r="AN673">
            <v>30.430000000000291</v>
          </cell>
          <cell r="AO673">
            <v>-42.960000000002765</v>
          </cell>
          <cell r="AP673">
            <v>41.169999999998254</v>
          </cell>
          <cell r="AQ673">
            <v>80.549999999999272</v>
          </cell>
          <cell r="AR673">
            <v>540.5800000000163</v>
          </cell>
          <cell r="AS673">
            <v>48.330000000001746</v>
          </cell>
          <cell r="AT673">
            <v>10.739999999997963</v>
          </cell>
          <cell r="AU673">
            <v>42.960000000002765</v>
          </cell>
          <cell r="AV673">
            <v>28.640000000003056</v>
          </cell>
          <cell r="AW673">
            <v>89.5</v>
          </cell>
          <cell r="AX673">
            <v>37.590000000000146</v>
          </cell>
          <cell r="AY673">
            <v>1.7900000000008731</v>
          </cell>
          <cell r="AZ673">
            <v>87.709999999999127</v>
          </cell>
          <cell r="BA673">
            <v>35.799999999999272</v>
          </cell>
          <cell r="BB673">
            <v>75.180000000000291</v>
          </cell>
          <cell r="BC673">
            <v>25.06000000000131</v>
          </cell>
          <cell r="BD673">
            <v>57.279999999998836</v>
          </cell>
          <cell r="BE673">
            <v>392.01000000000931</v>
          </cell>
          <cell r="BF673">
            <v>71.599999999998545</v>
          </cell>
          <cell r="BG673">
            <v>1.7900000000008731</v>
          </cell>
          <cell r="BH673">
            <v>42.959999999999127</v>
          </cell>
          <cell r="BI673">
            <v>12.530000000002474</v>
          </cell>
          <cell r="BJ673">
            <v>35.799999999999272</v>
          </cell>
          <cell r="BK673">
            <v>53.700000000000728</v>
          </cell>
          <cell r="BL673">
            <v>23.269999999996799</v>
          </cell>
          <cell r="BM673">
            <v>32.220000000001164</v>
          </cell>
          <cell r="BN673">
            <v>42.959999999999127</v>
          </cell>
          <cell r="BO673">
            <v>48.329999999998108</v>
          </cell>
          <cell r="BP673">
            <v>1.7900000000008731</v>
          </cell>
          <cell r="BQ673">
            <v>25.06000000000131</v>
          </cell>
          <cell r="BR673">
            <v>286.39999999996508</v>
          </cell>
          <cell r="BS673">
            <v>48.330000000001746</v>
          </cell>
          <cell r="BT673">
            <v>3.5799999999981083</v>
          </cell>
          <cell r="BU673">
            <v>12.529999999998836</v>
          </cell>
          <cell r="BV673">
            <v>1.7900000000008731</v>
          </cell>
          <cell r="BW673">
            <v>48.329999999998108</v>
          </cell>
          <cell r="BX673">
            <v>17.900000000001455</v>
          </cell>
          <cell r="BY673">
            <v>32.219999999997526</v>
          </cell>
          <cell r="BZ673">
            <v>53.700000000000728</v>
          </cell>
          <cell r="CA673">
            <v>28.639999999999418</v>
          </cell>
          <cell r="CB673">
            <v>21.480000000003201</v>
          </cell>
          <cell r="CC673">
            <v>19.68999999999869</v>
          </cell>
          <cell r="CD673">
            <v>-1.7900000000008731</v>
          </cell>
          <cell r="CE673">
            <v>424.79999999998836</v>
          </cell>
          <cell r="CF673">
            <v>35.399999999994179</v>
          </cell>
          <cell r="CG673">
            <v>14.160000000003492</v>
          </cell>
          <cell r="CH673">
            <v>24.779999999998836</v>
          </cell>
          <cell r="CI673">
            <v>7.0800000000017462</v>
          </cell>
          <cell r="CJ673">
            <v>67.260000000002037</v>
          </cell>
          <cell r="CK673">
            <v>63.719999999993888</v>
          </cell>
          <cell r="CL673">
            <v>35.400000000001455</v>
          </cell>
          <cell r="CM673">
            <v>38.940000000002328</v>
          </cell>
          <cell r="CN673">
            <v>81.42000000000553</v>
          </cell>
          <cell r="CO673">
            <v>-3.5400000000008731</v>
          </cell>
          <cell r="CP673">
            <v>-31.860000000000582</v>
          </cell>
          <cell r="CQ673">
            <v>92.040000000000873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-41.580000000001746</v>
          </cell>
          <cell r="G674">
            <v>-21.779999999998836</v>
          </cell>
          <cell r="H674">
            <v>-29.700000000000728</v>
          </cell>
          <cell r="I674">
            <v>13.860000000000582</v>
          </cell>
          <cell r="J674">
            <v>-53.460000000000946</v>
          </cell>
          <cell r="K674">
            <v>-37.6200000000008</v>
          </cell>
          <cell r="L674">
            <v>1.9799999999995634</v>
          </cell>
          <cell r="M674">
            <v>-51.480000000001382</v>
          </cell>
          <cell r="N674">
            <v>-18.809999999999491</v>
          </cell>
          <cell r="O674">
            <v>-40.590000000000146</v>
          </cell>
          <cell r="P674">
            <v>-4.9499999999989086</v>
          </cell>
          <cell r="Q674">
            <v>-52.469999999997526</v>
          </cell>
          <cell r="R674">
            <v>-424.71000000002095</v>
          </cell>
          <cell r="S674">
            <v>-54.450000000000728</v>
          </cell>
          <cell r="T674">
            <v>-11.880000000001019</v>
          </cell>
          <cell r="U674">
            <v>-41.579999999999927</v>
          </cell>
          <cell r="V674">
            <v>-2.9699999999993452</v>
          </cell>
          <cell r="W674">
            <v>-44.550000000001091</v>
          </cell>
          <cell r="X674">
            <v>-38.610000000000582</v>
          </cell>
          <cell r="Y674">
            <v>-34.650000000001455</v>
          </cell>
          <cell r="Z674">
            <v>-62.369999999998981</v>
          </cell>
          <cell r="AA674">
            <v>-30.68999999999869</v>
          </cell>
          <cell r="AB674">
            <v>-31.679999999998472</v>
          </cell>
          <cell r="AC674">
            <v>-35.639999999999418</v>
          </cell>
          <cell r="AD674">
            <v>-35.639999999999418</v>
          </cell>
          <cell r="AE674">
            <v>-350.46000000002095</v>
          </cell>
          <cell r="AF674">
            <v>-50.490000000001601</v>
          </cell>
          <cell r="AG674">
            <v>-14.849999999998545</v>
          </cell>
          <cell r="AH674">
            <v>-34.649999999999636</v>
          </cell>
          <cell r="AI674">
            <v>-19.800000000001091</v>
          </cell>
          <cell r="AJ674">
            <v>-47.519999999998618</v>
          </cell>
          <cell r="AK674">
            <v>-40.590000000000146</v>
          </cell>
          <cell r="AL674">
            <v>-9.8999999999996362</v>
          </cell>
          <cell r="AM674">
            <v>-66.329999999999927</v>
          </cell>
          <cell r="AN674">
            <v>-19.799999999999272</v>
          </cell>
          <cell r="AO674">
            <v>20.790000000000873</v>
          </cell>
          <cell r="AP674">
            <v>-18.809999999999491</v>
          </cell>
          <cell r="AQ674">
            <v>-48.510000000000218</v>
          </cell>
          <cell r="AR674">
            <v>-304.92000000001281</v>
          </cell>
          <cell r="AS674">
            <v>-30.68999999999869</v>
          </cell>
          <cell r="AT674">
            <v>-4.9500000000007276</v>
          </cell>
          <cell r="AU674">
            <v>-22.770000000000437</v>
          </cell>
          <cell r="AV674">
            <v>-19.800000000001091</v>
          </cell>
          <cell r="AW674">
            <v>-34.649999999999636</v>
          </cell>
          <cell r="AX674">
            <v>-36.630000000001019</v>
          </cell>
          <cell r="AY674">
            <v>-9.9000000000014552</v>
          </cell>
          <cell r="AZ674">
            <v>-56.430000000000291</v>
          </cell>
          <cell r="BA674">
            <v>-17.819999999999709</v>
          </cell>
          <cell r="BB674">
            <v>-33.659999999999854</v>
          </cell>
          <cell r="BC674">
            <v>-15.840000000000146</v>
          </cell>
          <cell r="BD674">
            <v>-21.780000000000655</v>
          </cell>
          <cell r="BE674">
            <v>-456.96000000002095</v>
          </cell>
          <cell r="BF674">
            <v>-65.279999999998836</v>
          </cell>
          <cell r="BG674">
            <v>22.43999999999869</v>
          </cell>
          <cell r="BH674">
            <v>-48.960000000002765</v>
          </cell>
          <cell r="BI674">
            <v>-42.840000000000146</v>
          </cell>
          <cell r="BJ674">
            <v>-46.920000000001892</v>
          </cell>
          <cell r="BK674">
            <v>-36.720000000001164</v>
          </cell>
          <cell r="BL674">
            <v>-24.479999999999563</v>
          </cell>
          <cell r="BM674">
            <v>-44.880000000001019</v>
          </cell>
          <cell r="BN674">
            <v>-51</v>
          </cell>
          <cell r="BO674">
            <v>-93.840000000000146</v>
          </cell>
          <cell r="BP674">
            <v>-2.0400000000008731</v>
          </cell>
          <cell r="BQ674">
            <v>-22.43999999999869</v>
          </cell>
          <cell r="BR674">
            <v>-432.48000000003958</v>
          </cell>
          <cell r="BS674">
            <v>-67.319999999999709</v>
          </cell>
          <cell r="BT674">
            <v>4.0799999999981083</v>
          </cell>
          <cell r="BU674">
            <v>-8.1599999999998545</v>
          </cell>
          <cell r="BV674">
            <v>-36.720000000001164</v>
          </cell>
          <cell r="BW674">
            <v>-59.160000000003492</v>
          </cell>
          <cell r="BX674">
            <v>-42.840000000000146</v>
          </cell>
          <cell r="BY674">
            <v>-32.639999999999418</v>
          </cell>
          <cell r="BZ674">
            <v>-79.56000000000131</v>
          </cell>
          <cell r="CA674">
            <v>-44.880000000001019</v>
          </cell>
          <cell r="CB674">
            <v>-36.719999999997526</v>
          </cell>
          <cell r="CC674">
            <v>-16.319999999999709</v>
          </cell>
          <cell r="CD674">
            <v>-12.239999999997963</v>
          </cell>
          <cell r="CE674">
            <v>-312.11999999993714</v>
          </cell>
          <cell r="CF674">
            <v>-32.639999999999418</v>
          </cell>
          <cell r="CG674">
            <v>-6.1199999999989814</v>
          </cell>
          <cell r="CH674">
            <v>12.239999999997963</v>
          </cell>
          <cell r="CI674">
            <v>-16.319999999999709</v>
          </cell>
          <cell r="CJ674">
            <v>-61.200000000000728</v>
          </cell>
          <cell r="CK674">
            <v>-42.840000000000146</v>
          </cell>
          <cell r="CL674">
            <v>-32.639999999999418</v>
          </cell>
          <cell r="CM674">
            <v>-40.799999999999272</v>
          </cell>
          <cell r="CN674">
            <v>-57.120000000002619</v>
          </cell>
          <cell r="CO674">
            <v>-20.399999999997817</v>
          </cell>
          <cell r="CP674">
            <v>-14.280000000002474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33.659999999999854</v>
          </cell>
          <cell r="G675">
            <v>13.860000000000582</v>
          </cell>
          <cell r="H675">
            <v>20.789999999999054</v>
          </cell>
          <cell r="I675">
            <v>9.8999999999996362</v>
          </cell>
          <cell r="J675">
            <v>54.449999999998909</v>
          </cell>
          <cell r="K675">
            <v>32.670000000000073</v>
          </cell>
          <cell r="L675">
            <v>15.839999999998327</v>
          </cell>
          <cell r="M675">
            <v>45.539999999999054</v>
          </cell>
          <cell r="N675">
            <v>10.889999999999418</v>
          </cell>
          <cell r="O675">
            <v>45.540000000000873</v>
          </cell>
          <cell r="P675">
            <v>11.8799999999992</v>
          </cell>
          <cell r="Q675">
            <v>38.610000000000582</v>
          </cell>
          <cell r="R675">
            <v>420.75</v>
          </cell>
          <cell r="S675">
            <v>44.549999999999272</v>
          </cell>
          <cell r="T675">
            <v>14.850000000000364</v>
          </cell>
          <cell r="U675">
            <v>47.520000000000437</v>
          </cell>
          <cell r="V675">
            <v>9.9000000000014552</v>
          </cell>
          <cell r="W675">
            <v>46.530000000000655</v>
          </cell>
          <cell r="X675">
            <v>32.670000000000073</v>
          </cell>
          <cell r="Y675">
            <v>30.690000000000509</v>
          </cell>
          <cell r="Z675">
            <v>66.329999999999927</v>
          </cell>
          <cell r="AA675">
            <v>30.68999999999869</v>
          </cell>
          <cell r="AB675">
            <v>30.68999999999869</v>
          </cell>
          <cell r="AC675">
            <v>28.709999999999127</v>
          </cell>
          <cell r="AD675">
            <v>37.619999999998981</v>
          </cell>
          <cell r="AE675">
            <v>344.52000000001863</v>
          </cell>
          <cell r="AF675">
            <v>43.559999999999491</v>
          </cell>
          <cell r="AG675">
            <v>15.840000000000146</v>
          </cell>
          <cell r="AH675">
            <v>48.510000000000218</v>
          </cell>
          <cell r="AI675">
            <v>19.799999999999272</v>
          </cell>
          <cell r="AJ675">
            <v>44.550000000001091</v>
          </cell>
          <cell r="AK675">
            <v>42.569999999999709</v>
          </cell>
          <cell r="AL675">
            <v>8.9099999999998545</v>
          </cell>
          <cell r="AM675">
            <v>60.389999999999418</v>
          </cell>
          <cell r="AN675">
            <v>16.829999999999927</v>
          </cell>
          <cell r="AO675">
            <v>-23.760000000000218</v>
          </cell>
          <cell r="AP675">
            <v>22.770000000000437</v>
          </cell>
          <cell r="AQ675">
            <v>44.549999999999272</v>
          </cell>
          <cell r="AR675">
            <v>303.92999999996391</v>
          </cell>
          <cell r="AS675">
            <v>26.729999999999563</v>
          </cell>
          <cell r="AT675">
            <v>5.9399999999986903</v>
          </cell>
          <cell r="AU675">
            <v>23.760000000000218</v>
          </cell>
          <cell r="AV675">
            <v>15.840000000000146</v>
          </cell>
          <cell r="AW675">
            <v>51.479999999999563</v>
          </cell>
          <cell r="AX675">
            <v>20.790000000000873</v>
          </cell>
          <cell r="AY675">
            <v>1.9799999999995634</v>
          </cell>
          <cell r="AZ675">
            <v>50.489999999999782</v>
          </cell>
          <cell r="BA675">
            <v>19.800000000001091</v>
          </cell>
          <cell r="BB675">
            <v>41.579999999999927</v>
          </cell>
          <cell r="BC675">
            <v>13.860000000000582</v>
          </cell>
          <cell r="BD675">
            <v>31.679999999998472</v>
          </cell>
          <cell r="BE675">
            <v>463.0800000000163</v>
          </cell>
          <cell r="BF675">
            <v>81.599999999998545</v>
          </cell>
          <cell r="BG675">
            <v>2.0400000000008731</v>
          </cell>
          <cell r="BH675">
            <v>48.959999999999127</v>
          </cell>
          <cell r="BI675">
            <v>14.280000000002474</v>
          </cell>
          <cell r="BJ675">
            <v>42.840000000000146</v>
          </cell>
          <cell r="BK675">
            <v>65.280000000002474</v>
          </cell>
          <cell r="BL675">
            <v>30.600000000002183</v>
          </cell>
          <cell r="BM675">
            <v>42.840000000000146</v>
          </cell>
          <cell r="BN675">
            <v>48.959999999999127</v>
          </cell>
          <cell r="BO675">
            <v>55.079999999998108</v>
          </cell>
          <cell r="BP675">
            <v>2.0400000000008731</v>
          </cell>
          <cell r="BQ675">
            <v>28.56000000000131</v>
          </cell>
          <cell r="BR675">
            <v>332.51999999990221</v>
          </cell>
          <cell r="BS675">
            <v>55.080000000001746</v>
          </cell>
          <cell r="BT675">
            <v>4.0799999999981083</v>
          </cell>
          <cell r="BU675">
            <v>14.279999999998836</v>
          </cell>
          <cell r="BV675">
            <v>4.0800000000017462</v>
          </cell>
          <cell r="BW675">
            <v>55.079999999998108</v>
          </cell>
          <cell r="BX675">
            <v>20.400000000001455</v>
          </cell>
          <cell r="BY675">
            <v>38.759999999998399</v>
          </cell>
          <cell r="BZ675">
            <v>63.239999999997963</v>
          </cell>
          <cell r="CA675">
            <v>32.639999999999418</v>
          </cell>
          <cell r="CB675">
            <v>24.480000000003201</v>
          </cell>
          <cell r="CC675">
            <v>22.43999999999869</v>
          </cell>
          <cell r="CD675">
            <v>-2.0400000000008731</v>
          </cell>
          <cell r="CE675">
            <v>244.80000000004657</v>
          </cell>
          <cell r="CF675">
            <v>20.400000000001455</v>
          </cell>
          <cell r="CG675">
            <v>8.1599999999998545</v>
          </cell>
          <cell r="CH675">
            <v>14.279999999998836</v>
          </cell>
          <cell r="CI675">
            <v>4.0800000000017462</v>
          </cell>
          <cell r="CJ675">
            <v>38.759999999998399</v>
          </cell>
          <cell r="CK675">
            <v>36.720000000001164</v>
          </cell>
          <cell r="CL675">
            <v>20.400000000001455</v>
          </cell>
          <cell r="CM675">
            <v>22.43999999999869</v>
          </cell>
          <cell r="CN675">
            <v>46.919999999998254</v>
          </cell>
          <cell r="CO675">
            <v>-2.0400000000008731</v>
          </cell>
          <cell r="CP675">
            <v>-18.360000000000582</v>
          </cell>
          <cell r="CQ675">
            <v>53.040000000000873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-50.653345800001262</v>
          </cell>
          <cell r="G676">
            <v>-26.532688100000087</v>
          </cell>
          <cell r="H676">
            <v>-36.180961199999729</v>
          </cell>
          <cell r="I676">
            <v>16.884446100000787</v>
          </cell>
          <cell r="J676">
            <v>-65.125716700000339</v>
          </cell>
          <cell r="K676">
            <v>-45.829186200000549</v>
          </cell>
          <cell r="L676">
            <v>3.618043000000398</v>
          </cell>
          <cell r="M676">
            <v>-62.713655799998378</v>
          </cell>
          <cell r="N676">
            <v>-22.914566999999806</v>
          </cell>
          <cell r="O676">
            <v>-49.447328199999902</v>
          </cell>
          <cell r="P676">
            <v>-6.0301431999978377</v>
          </cell>
          <cell r="Q676">
            <v>-63.91967619999923</v>
          </cell>
          <cell r="R676">
            <v>-1023.0861849999637</v>
          </cell>
          <cell r="S676">
            <v>-131.77928200000315</v>
          </cell>
          <cell r="T676">
            <v>-28.751830199998949</v>
          </cell>
          <cell r="U676">
            <v>-100.63140510000085</v>
          </cell>
          <cell r="V676">
            <v>-7.1879665000014938</v>
          </cell>
          <cell r="W676">
            <v>-107.81944230000227</v>
          </cell>
          <cell r="X676">
            <v>-88.651378400001704</v>
          </cell>
          <cell r="Y676">
            <v>-83.859416499999497</v>
          </cell>
          <cell r="Z676">
            <v>-150.94714309999836</v>
          </cell>
          <cell r="AA676">
            <v>-74.275587900003302</v>
          </cell>
          <cell r="AB676">
            <v>-76.671620499997516</v>
          </cell>
          <cell r="AC676">
            <v>-86.255480799998622</v>
          </cell>
          <cell r="AD676">
            <v>-86.255631699998048</v>
          </cell>
          <cell r="AE676">
            <v>-852.97127909993287</v>
          </cell>
          <cell r="AF676">
            <v>-122.19525299999805</v>
          </cell>
          <cell r="AG676">
            <v>-35.939781700002641</v>
          </cell>
          <cell r="AH676">
            <v>-83.859638800000539</v>
          </cell>
          <cell r="AI676">
            <v>-47.919737199998053</v>
          </cell>
          <cell r="AJ676">
            <v>-115.00733200000104</v>
          </cell>
          <cell r="AK676">
            <v>-103.02739310000106</v>
          </cell>
          <cell r="AL676">
            <v>-23.95985290000317</v>
          </cell>
          <cell r="AM676">
            <v>-160.53110520000337</v>
          </cell>
          <cell r="AN676">
            <v>-47.919809099999839</v>
          </cell>
          <cell r="AO676">
            <v>50.315669699994032</v>
          </cell>
          <cell r="AP676">
            <v>-45.523734200003673</v>
          </cell>
          <cell r="AQ676">
            <v>-117.40331159999914</v>
          </cell>
          <cell r="AR676">
            <v>-735.56807799992384</v>
          </cell>
          <cell r="AS676">
            <v>-74.27556999999797</v>
          </cell>
          <cell r="AT676">
            <v>-11.979843699999037</v>
          </cell>
          <cell r="AU676">
            <v>-55.1076991000009</v>
          </cell>
          <cell r="AV676">
            <v>-47.919671199997538</v>
          </cell>
          <cell r="AW676">
            <v>-83.859563300000445</v>
          </cell>
          <cell r="AX676">
            <v>-86.255656600002112</v>
          </cell>
          <cell r="AY676">
            <v>-23.959993599997688</v>
          </cell>
          <cell r="AZ676">
            <v>-136.57120500000019</v>
          </cell>
          <cell r="BA676">
            <v>-43.127777499998047</v>
          </cell>
          <cell r="BB676">
            <v>-81.463439899998775</v>
          </cell>
          <cell r="BC676">
            <v>-38.335853399999905</v>
          </cell>
          <cell r="BD676">
            <v>-52.711804699996719</v>
          </cell>
          <cell r="BE676">
            <v>-534.30481479997979</v>
          </cell>
          <cell r="BF676">
            <v>-76.671551999999792</v>
          </cell>
          <cell r="BG676">
            <v>26.355844400000933</v>
          </cell>
          <cell r="BH676">
            <v>-57.503630600003817</v>
          </cell>
          <cell r="BI676">
            <v>-50.315649400003167</v>
          </cell>
          <cell r="BJ676">
            <v>-55.107624500000384</v>
          </cell>
          <cell r="BK676">
            <v>-40.731766799999605</v>
          </cell>
          <cell r="BL676">
            <v>-28.75191569999879</v>
          </cell>
          <cell r="BM676">
            <v>-52.711640300003637</v>
          </cell>
          <cell r="BN676">
            <v>-59.899664600001415</v>
          </cell>
          <cell r="BO676">
            <v>-110.2153588000001</v>
          </cell>
          <cell r="BP676">
            <v>-2.395984499999031</v>
          </cell>
          <cell r="BQ676">
            <v>-26.35587200000009</v>
          </cell>
          <cell r="BR676">
            <v>-507.94895250006812</v>
          </cell>
          <cell r="BS676">
            <v>-79.067521100005251</v>
          </cell>
          <cell r="BT676">
            <v>4.79193640000085</v>
          </cell>
          <cell r="BU676">
            <v>-9.5839687000043341</v>
          </cell>
          <cell r="BV676">
            <v>-43.127737799997703</v>
          </cell>
          <cell r="BW676">
            <v>-69.483658299999661</v>
          </cell>
          <cell r="BX676">
            <v>-50.315664699999616</v>
          </cell>
          <cell r="BY676">
            <v>-38.335812099998293</v>
          </cell>
          <cell r="BZ676">
            <v>-93.443422799999098</v>
          </cell>
          <cell r="CA676">
            <v>-52.711611499995342</v>
          </cell>
          <cell r="CB676">
            <v>-43.127741099997365</v>
          </cell>
          <cell r="CC676">
            <v>-19.167928299997584</v>
          </cell>
          <cell r="CD676">
            <v>-14.375822499998321</v>
          </cell>
          <cell r="CE676">
            <v>-364.1901240000152</v>
          </cell>
          <cell r="CF676">
            <v>-38.335741800001415</v>
          </cell>
          <cell r="CG676">
            <v>-7.1879724000027636</v>
          </cell>
          <cell r="CH676">
            <v>14.375896599998669</v>
          </cell>
          <cell r="CI676">
            <v>-19.168007899999793</v>
          </cell>
          <cell r="CJ676">
            <v>-71.879652200001146</v>
          </cell>
          <cell r="CK676">
            <v>-47.919756399998732</v>
          </cell>
          <cell r="CL676">
            <v>-38.33580240000083</v>
          </cell>
          <cell r="CM676">
            <v>-47.919686199998978</v>
          </cell>
          <cell r="CN676">
            <v>-67.087737200003176</v>
          </cell>
          <cell r="CO676">
            <v>-23.959820799998852</v>
          </cell>
          <cell r="CP676">
            <v>-16.771885599999223</v>
          </cell>
          <cell r="CQ676">
            <v>4.2300001950934529E-5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41.005091200000606</v>
          </cell>
          <cell r="G677">
            <v>16.884434900000997</v>
          </cell>
          <cell r="H677">
            <v>25.326665200002026</v>
          </cell>
          <cell r="I677">
            <v>12.06032469999991</v>
          </cell>
          <cell r="J677">
            <v>66.331748399999924</v>
          </cell>
          <cell r="K677">
            <v>41.00510469999972</v>
          </cell>
          <cell r="L677">
            <v>18.090455999999904</v>
          </cell>
          <cell r="M677">
            <v>55.477496299999984</v>
          </cell>
          <cell r="N677">
            <v>13.266360899999199</v>
          </cell>
          <cell r="O677">
            <v>55.477471700000024</v>
          </cell>
          <cell r="P677">
            <v>14.472381300000052</v>
          </cell>
          <cell r="Q677">
            <v>47.035266800001409</v>
          </cell>
          <cell r="R677">
            <v>1013.5024040999124</v>
          </cell>
          <cell r="S677">
            <v>107.81936329999735</v>
          </cell>
          <cell r="T677">
            <v>35.939776200000779</v>
          </cell>
          <cell r="U677">
            <v>115.00737339999978</v>
          </cell>
          <cell r="V677">
            <v>23.95988959999886</v>
          </cell>
          <cell r="W677">
            <v>112.61146019999796</v>
          </cell>
          <cell r="X677">
            <v>74.275661499999842</v>
          </cell>
          <cell r="Y677">
            <v>74.27553220000118</v>
          </cell>
          <cell r="Z677">
            <v>160.53116440000304</v>
          </cell>
          <cell r="AA677">
            <v>74.275593500002287</v>
          </cell>
          <cell r="AB677">
            <v>74.275499099996523</v>
          </cell>
          <cell r="AC677">
            <v>69.483601799998723</v>
          </cell>
          <cell r="AD677">
            <v>91.047488900003373</v>
          </cell>
          <cell r="AE677">
            <v>833.80329479998909</v>
          </cell>
          <cell r="AF677">
            <v>105.42342569999892</v>
          </cell>
          <cell r="AG677">
            <v>38.335800600001676</v>
          </cell>
          <cell r="AH677">
            <v>117.40329539999948</v>
          </cell>
          <cell r="AI677">
            <v>47.919754500002455</v>
          </cell>
          <cell r="AJ677">
            <v>107.81935560000056</v>
          </cell>
          <cell r="AK677">
            <v>103.02744719999828</v>
          </cell>
          <cell r="AL677">
            <v>21.56393720000051</v>
          </cell>
          <cell r="AM677">
            <v>146.15507119999893</v>
          </cell>
          <cell r="AN677">
            <v>40.731712999997399</v>
          </cell>
          <cell r="AO677">
            <v>-57.503668999997899</v>
          </cell>
          <cell r="AP677">
            <v>55.107784200001333</v>
          </cell>
          <cell r="AQ677">
            <v>107.819379200002</v>
          </cell>
          <cell r="AR677">
            <v>735.56812440010253</v>
          </cell>
          <cell r="AS677">
            <v>64.691638100004639</v>
          </cell>
          <cell r="AT677">
            <v>14.375878599999851</v>
          </cell>
          <cell r="AU677">
            <v>57.503672099999676</v>
          </cell>
          <cell r="AV677">
            <v>38.335862700001599</v>
          </cell>
          <cell r="AW677">
            <v>124.59140750000006</v>
          </cell>
          <cell r="AX677">
            <v>50.315684199998941</v>
          </cell>
          <cell r="AY677">
            <v>4.7919765000006009</v>
          </cell>
          <cell r="AZ677">
            <v>122.19535299999916</v>
          </cell>
          <cell r="BA677">
            <v>47.919742499998392</v>
          </cell>
          <cell r="BB677">
            <v>100.63150650000171</v>
          </cell>
          <cell r="BC677">
            <v>33.543768400002591</v>
          </cell>
          <cell r="BD677">
            <v>76.671634299993457</v>
          </cell>
          <cell r="BE677">
            <v>536.70119859999977</v>
          </cell>
          <cell r="BF677">
            <v>95.839543699999922</v>
          </cell>
          <cell r="BG677">
            <v>2.3959799999975075</v>
          </cell>
          <cell r="BH677">
            <v>57.503742600001715</v>
          </cell>
          <cell r="BI677">
            <v>16.771864199999982</v>
          </cell>
          <cell r="BJ677">
            <v>50.315755600000557</v>
          </cell>
          <cell r="BK677">
            <v>69.483650300000591</v>
          </cell>
          <cell r="BL677">
            <v>35.939810100000614</v>
          </cell>
          <cell r="BM677">
            <v>50.315632699999696</v>
          </cell>
          <cell r="BN677">
            <v>57.50378020000062</v>
          </cell>
          <cell r="BO677">
            <v>64.691633300004469</v>
          </cell>
          <cell r="BP677">
            <v>2.3960096000009798</v>
          </cell>
          <cell r="BQ677">
            <v>33.543796300000395</v>
          </cell>
          <cell r="BR677">
            <v>390.54585210001096</v>
          </cell>
          <cell r="BS677">
            <v>64.691610000001674</v>
          </cell>
          <cell r="BT677">
            <v>4.7919748000022082</v>
          </cell>
          <cell r="BU677">
            <v>16.77184699999998</v>
          </cell>
          <cell r="BV677">
            <v>4.7920029000015347</v>
          </cell>
          <cell r="BW677">
            <v>64.691710200000671</v>
          </cell>
          <cell r="BX677">
            <v>23.959906900003261</v>
          </cell>
          <cell r="BY677">
            <v>45.523696999996901</v>
          </cell>
          <cell r="BZ677">
            <v>74.275544500000251</v>
          </cell>
          <cell r="CA677">
            <v>38.335731899998791</v>
          </cell>
          <cell r="CB677">
            <v>28.751865700000053</v>
          </cell>
          <cell r="CC677">
            <v>26.355883000000176</v>
          </cell>
          <cell r="CD677">
            <v>-2.3959218000018154</v>
          </cell>
          <cell r="CE677">
            <v>285.12230499996804</v>
          </cell>
          <cell r="CF677">
            <v>23.959808299998258</v>
          </cell>
          <cell r="CG677">
            <v>9.5839438999973936</v>
          </cell>
          <cell r="CH677">
            <v>16.771839500001079</v>
          </cell>
          <cell r="CI677">
            <v>4.7919870999976411</v>
          </cell>
          <cell r="CJ677">
            <v>45.523830099999032</v>
          </cell>
          <cell r="CK677">
            <v>40.731777799999691</v>
          </cell>
          <cell r="CL677">
            <v>23.959942400000728</v>
          </cell>
          <cell r="CM677">
            <v>26.355885599998146</v>
          </cell>
          <cell r="CN677">
            <v>55.107661600002757</v>
          </cell>
          <cell r="CO677">
            <v>-2.3961108000003151</v>
          </cell>
          <cell r="CP677">
            <v>-21.56386570000177</v>
          </cell>
          <cell r="CQ677">
            <v>62.295605200000864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-6.3000000000001819</v>
          </cell>
          <cell r="G682">
            <v>-2.1000000000003638</v>
          </cell>
          <cell r="H682">
            <v>-4.6500000000000909</v>
          </cell>
          <cell r="I682">
            <v>-2.7000000000002728</v>
          </cell>
          <cell r="J682">
            <v>-8.0999999999999091</v>
          </cell>
          <cell r="K682">
            <v>-5.7000000000000455</v>
          </cell>
          <cell r="L682">
            <v>0.3000000000001819</v>
          </cell>
          <cell r="M682">
            <v>-7.6499999999996362</v>
          </cell>
          <cell r="N682">
            <v>-2.6999999999998181</v>
          </cell>
          <cell r="O682">
            <v>-5.3999999999996362</v>
          </cell>
          <cell r="P682">
            <v>-3.4499999999998181</v>
          </cell>
          <cell r="Q682">
            <v>-7.7999999999997272</v>
          </cell>
          <cell r="R682">
            <v>-55.799999999991996</v>
          </cell>
          <cell r="S682">
            <v>-8.25</v>
          </cell>
          <cell r="T682">
            <v>-1.7999999999999545</v>
          </cell>
          <cell r="U682">
            <v>-0.15000000000009095</v>
          </cell>
          <cell r="V682">
            <v>-0.45000000000004547</v>
          </cell>
          <cell r="W682">
            <v>-6.75</v>
          </cell>
          <cell r="X682">
            <v>-5.8499999999999091</v>
          </cell>
          <cell r="Y682">
            <v>-5.25</v>
          </cell>
          <cell r="Z682">
            <v>-9.2999999999997272</v>
          </cell>
          <cell r="AA682">
            <v>-4.5</v>
          </cell>
          <cell r="AB682">
            <v>-4.8000000000001819</v>
          </cell>
          <cell r="AC682">
            <v>-4.1999999999998181</v>
          </cell>
          <cell r="AD682">
            <v>-4.5</v>
          </cell>
          <cell r="AE682">
            <v>-50.400000000001455</v>
          </cell>
          <cell r="AF682">
            <v>-7.6499999999996362</v>
          </cell>
          <cell r="AG682">
            <v>-1.7999999999999545</v>
          </cell>
          <cell r="AH682">
            <v>-4.1999999999998181</v>
          </cell>
          <cell r="AI682">
            <v>-2.5500000000001819</v>
          </cell>
          <cell r="AJ682">
            <v>-7.1999999999998181</v>
          </cell>
          <cell r="AK682">
            <v>-6.2999999999999545</v>
          </cell>
          <cell r="AL682">
            <v>-1.5</v>
          </cell>
          <cell r="AM682">
            <v>-10.049999999999727</v>
          </cell>
          <cell r="AN682">
            <v>-2.7000000000002728</v>
          </cell>
          <cell r="AO682">
            <v>3.1500000000000909</v>
          </cell>
          <cell r="AP682">
            <v>-2.3999999999996362</v>
          </cell>
          <cell r="AQ682">
            <v>-7.1999999999998181</v>
          </cell>
          <cell r="AR682">
            <v>-38.400000000001455</v>
          </cell>
          <cell r="AS682">
            <v>-4.6500000000000909</v>
          </cell>
          <cell r="AT682">
            <v>-0.75</v>
          </cell>
          <cell r="AU682">
            <v>-2.25</v>
          </cell>
          <cell r="AV682">
            <v>-2.8499999999999091</v>
          </cell>
          <cell r="AW682">
            <v>-5.25</v>
          </cell>
          <cell r="AX682">
            <v>-5.7000000000000455</v>
          </cell>
          <cell r="AY682">
            <v>-1.5</v>
          </cell>
          <cell r="AZ682">
            <v>-8.5500000000001819</v>
          </cell>
          <cell r="BA682">
            <v>-2.5500000000001819</v>
          </cell>
          <cell r="BB682">
            <v>-4.2000000000002728</v>
          </cell>
          <cell r="BC682">
            <v>2.8499999999999091</v>
          </cell>
          <cell r="BD682">
            <v>-3</v>
          </cell>
          <cell r="BE682">
            <v>-39.30000000000291</v>
          </cell>
          <cell r="BF682">
            <v>-4.8000000000001819</v>
          </cell>
          <cell r="BG682">
            <v>1.6499999999996362</v>
          </cell>
          <cell r="BH682">
            <v>-3.1500000000000909</v>
          </cell>
          <cell r="BI682">
            <v>-10.350000000000136</v>
          </cell>
          <cell r="BJ682">
            <v>-3.4500000000002728</v>
          </cell>
          <cell r="BK682">
            <v>-2.25</v>
          </cell>
          <cell r="BL682">
            <v>-1.7999999999999545</v>
          </cell>
          <cell r="BM682">
            <v>-3.4500000000002728</v>
          </cell>
          <cell r="BN682">
            <v>-3.9000000000000909</v>
          </cell>
          <cell r="BO682">
            <v>-6.75</v>
          </cell>
          <cell r="BP682">
            <v>1.3500000000001364</v>
          </cell>
          <cell r="BQ682">
            <v>-2.3999999999996362</v>
          </cell>
          <cell r="BR682">
            <v>-37.649999999997817</v>
          </cell>
          <cell r="BS682">
            <v>-4.9499999999998181</v>
          </cell>
          <cell r="BT682">
            <v>0.29999999999995453</v>
          </cell>
          <cell r="BU682">
            <v>-7.8000000000001819</v>
          </cell>
          <cell r="BV682">
            <v>-2.8499999999999091</v>
          </cell>
          <cell r="BW682">
            <v>-4.3500000000003638</v>
          </cell>
          <cell r="BX682">
            <v>-3.1499999999998636</v>
          </cell>
          <cell r="BY682">
            <v>-2.3999999999998636</v>
          </cell>
          <cell r="BZ682">
            <v>-5.8500000000001364</v>
          </cell>
          <cell r="CA682">
            <v>-3.2999999999999545</v>
          </cell>
          <cell r="CB682">
            <v>-2.3999999999996362</v>
          </cell>
          <cell r="CC682">
            <v>0.15000000000009095</v>
          </cell>
          <cell r="CD682">
            <v>-1.0500000000001819</v>
          </cell>
          <cell r="CE682">
            <v>-32.099999999994907</v>
          </cell>
          <cell r="CF682">
            <v>-2.4000000000000909</v>
          </cell>
          <cell r="CG682">
            <v>-0.45000000000004547</v>
          </cell>
          <cell r="CH682">
            <v>-0.59999999999990905</v>
          </cell>
          <cell r="CI682">
            <v>-0.90000000000009095</v>
          </cell>
          <cell r="CJ682">
            <v>-4.5</v>
          </cell>
          <cell r="CK682">
            <v>-3.1500000000000909</v>
          </cell>
          <cell r="CL682">
            <v>-2.4000000000000909</v>
          </cell>
          <cell r="CM682">
            <v>-2.8499999999999091</v>
          </cell>
          <cell r="CN682">
            <v>-4.0499999999999545</v>
          </cell>
          <cell r="CO682">
            <v>-0.75</v>
          </cell>
          <cell r="CP682">
            <v>-0.29999999999995453</v>
          </cell>
          <cell r="CQ682">
            <v>-9.75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5.0999999999999091</v>
          </cell>
          <cell r="G683">
            <v>0.59999999999990905</v>
          </cell>
          <cell r="H683">
            <v>2.8499999999999091</v>
          </cell>
          <cell r="I683">
            <v>5.25</v>
          </cell>
          <cell r="J683">
            <v>8.25</v>
          </cell>
          <cell r="K683">
            <v>4.9500000000000455</v>
          </cell>
          <cell r="L683">
            <v>2.6999999999998181</v>
          </cell>
          <cell r="M683">
            <v>6.8999999999998636</v>
          </cell>
          <cell r="N683">
            <v>1.7999999999999545</v>
          </cell>
          <cell r="O683">
            <v>5.7000000000002728</v>
          </cell>
          <cell r="P683">
            <v>4.2000000000000455</v>
          </cell>
          <cell r="Q683">
            <v>6.3000000000001819</v>
          </cell>
          <cell r="R683">
            <v>55.19999999999709</v>
          </cell>
          <cell r="S683">
            <v>6.75</v>
          </cell>
          <cell r="T683">
            <v>2.3999999999998636</v>
          </cell>
          <cell r="U683">
            <v>1.3499999999999091</v>
          </cell>
          <cell r="V683">
            <v>0.90000000000009095</v>
          </cell>
          <cell r="W683">
            <v>7.1999999999998181</v>
          </cell>
          <cell r="X683">
            <v>4.8000000000001819</v>
          </cell>
          <cell r="Y683">
            <v>4.3499999999999091</v>
          </cell>
          <cell r="Z683">
            <v>9.9000000000000909</v>
          </cell>
          <cell r="AA683">
            <v>4.2000000000000455</v>
          </cell>
          <cell r="AB683">
            <v>4.3499999999999091</v>
          </cell>
          <cell r="AC683">
            <v>4.2000000000000455</v>
          </cell>
          <cell r="AD683">
            <v>4.7999999999997272</v>
          </cell>
          <cell r="AE683">
            <v>48.75</v>
          </cell>
          <cell r="AF683">
            <v>6.5999999999999091</v>
          </cell>
          <cell r="AG683">
            <v>2.4000000000000909</v>
          </cell>
          <cell r="AH683">
            <v>6</v>
          </cell>
          <cell r="AI683">
            <v>2.3999999999998636</v>
          </cell>
          <cell r="AJ683">
            <v>6.5999999999999091</v>
          </cell>
          <cell r="AK683">
            <v>6.4500000000000455</v>
          </cell>
          <cell r="AL683">
            <v>1.6500000000000909</v>
          </cell>
          <cell r="AM683">
            <v>9.2999999999999545</v>
          </cell>
          <cell r="AN683">
            <v>1.8000000000001819</v>
          </cell>
          <cell r="AO683">
            <v>-4.0500000000001819</v>
          </cell>
          <cell r="AP683">
            <v>3.4499999999998181</v>
          </cell>
          <cell r="AQ683">
            <v>6.1500000000000909</v>
          </cell>
          <cell r="AR683">
            <v>39.750000000003638</v>
          </cell>
          <cell r="AS683">
            <v>4.0500000000001819</v>
          </cell>
          <cell r="AT683">
            <v>0.90000000000009095</v>
          </cell>
          <cell r="AU683">
            <v>2.25</v>
          </cell>
          <cell r="AV683">
            <v>2.4000000000000909</v>
          </cell>
          <cell r="AW683">
            <v>7.5</v>
          </cell>
          <cell r="AX683">
            <v>3.4500000000000455</v>
          </cell>
          <cell r="AY683">
            <v>0.60000000000013642</v>
          </cell>
          <cell r="AZ683">
            <v>7.7999999999999545</v>
          </cell>
          <cell r="BA683">
            <v>2.8499999999999091</v>
          </cell>
          <cell r="BB683">
            <v>5.6999999999998181</v>
          </cell>
          <cell r="BC683">
            <v>-1.6500000000000909</v>
          </cell>
          <cell r="BD683">
            <v>3.9000000000000909</v>
          </cell>
          <cell r="BE683">
            <v>39.299999999995634</v>
          </cell>
          <cell r="BF683">
            <v>6</v>
          </cell>
          <cell r="BG683">
            <v>0.14999999999986358</v>
          </cell>
          <cell r="BH683">
            <v>2.8500000000001364</v>
          </cell>
          <cell r="BI683">
            <v>7.7999999999999545</v>
          </cell>
          <cell r="BJ683">
            <v>3.2999999999999545</v>
          </cell>
          <cell r="BK683">
            <v>4.3500000000001364</v>
          </cell>
          <cell r="BL683">
            <v>2.5500000000001819</v>
          </cell>
          <cell r="BM683">
            <v>3.1499999999998636</v>
          </cell>
          <cell r="BN683">
            <v>3.75</v>
          </cell>
          <cell r="BO683">
            <v>3.2999999999999545</v>
          </cell>
          <cell r="BP683">
            <v>-0.75</v>
          </cell>
          <cell r="BQ683">
            <v>2.8499999999999091</v>
          </cell>
          <cell r="BR683">
            <v>29.250000000003638</v>
          </cell>
          <cell r="BS683">
            <v>4.0500000000001819</v>
          </cell>
          <cell r="BT683">
            <v>0.15000000000009095</v>
          </cell>
          <cell r="BU683">
            <v>7.5</v>
          </cell>
          <cell r="BV683">
            <v>0.29999999999995453</v>
          </cell>
          <cell r="BW683">
            <v>4.0499999999999545</v>
          </cell>
          <cell r="BX683">
            <v>1.6500000000000909</v>
          </cell>
          <cell r="BY683">
            <v>2.6999999999998181</v>
          </cell>
          <cell r="BZ683">
            <v>4.6500000000000909</v>
          </cell>
          <cell r="CA683">
            <v>2.25</v>
          </cell>
          <cell r="CB683">
            <v>1.0500000000001819</v>
          </cell>
          <cell r="CC683">
            <v>0.90000000000009095</v>
          </cell>
          <cell r="CD683">
            <v>0</v>
          </cell>
          <cell r="CE683">
            <v>25.649999999997817</v>
          </cell>
          <cell r="CF683">
            <v>1.5</v>
          </cell>
          <cell r="CG683">
            <v>0.59999999999990905</v>
          </cell>
          <cell r="CH683">
            <v>2.1000000000001364</v>
          </cell>
          <cell r="CI683">
            <v>0.3000000000001819</v>
          </cell>
          <cell r="CJ683">
            <v>3.1500000000000909</v>
          </cell>
          <cell r="CK683">
            <v>2.5499999999999545</v>
          </cell>
          <cell r="CL683">
            <v>1.5</v>
          </cell>
          <cell r="CM683">
            <v>1.6499999999998636</v>
          </cell>
          <cell r="CN683">
            <v>3.1500000000000909</v>
          </cell>
          <cell r="CO683">
            <v>-1.2000000000000455</v>
          </cell>
          <cell r="CP683">
            <v>-1.5</v>
          </cell>
          <cell r="CQ683">
            <v>11.849999999999909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-0.83999999999997499</v>
          </cell>
          <cell r="G684">
            <v>-0.43999999999999773</v>
          </cell>
          <cell r="H684">
            <v>-0.45999999999997954</v>
          </cell>
          <cell r="I684">
            <v>-0.10000000000002274</v>
          </cell>
          <cell r="J684">
            <v>-1</v>
          </cell>
          <cell r="K684">
            <v>-0.74000000000000909</v>
          </cell>
          <cell r="L684">
            <v>0.20000000000001705</v>
          </cell>
          <cell r="M684">
            <v>-0.57999999999998408</v>
          </cell>
          <cell r="N684">
            <v>-0.36000000000001364</v>
          </cell>
          <cell r="O684">
            <v>0</v>
          </cell>
          <cell r="P684">
            <v>1.999999999998181E-2</v>
          </cell>
          <cell r="Q684">
            <v>-0.95999999999997954</v>
          </cell>
          <cell r="R684">
            <v>-8.0599999999999454</v>
          </cell>
          <cell r="S684">
            <v>-1.0999999999999659</v>
          </cell>
          <cell r="T684">
            <v>-0.24000000000000909</v>
          </cell>
          <cell r="U684">
            <v>-0.56000000000000227</v>
          </cell>
          <cell r="V684">
            <v>-0.60000000000002274</v>
          </cell>
          <cell r="W684">
            <v>-0.77999999999997272</v>
          </cell>
          <cell r="X684">
            <v>-0.69999999999998863</v>
          </cell>
          <cell r="Y684">
            <v>-0.56000000000000227</v>
          </cell>
          <cell r="Z684">
            <v>-1.0600000000000023</v>
          </cell>
          <cell r="AA684">
            <v>-0.62000000000000455</v>
          </cell>
          <cell r="AB684">
            <v>-0.62000000000000455</v>
          </cell>
          <cell r="AC684">
            <v>-0.53999999999996362</v>
          </cell>
          <cell r="AD684">
            <v>-0.68000000000000682</v>
          </cell>
          <cell r="AE684">
            <v>-7.9199999999991633</v>
          </cell>
          <cell r="AF684">
            <v>-1.0199999999999818</v>
          </cell>
          <cell r="AG684">
            <v>-0.30000000000001137</v>
          </cell>
          <cell r="AH684">
            <v>-0.24000000000000909</v>
          </cell>
          <cell r="AI684">
            <v>-1</v>
          </cell>
          <cell r="AJ684">
            <v>-0.81999999999999318</v>
          </cell>
          <cell r="AK684">
            <v>-0.69999999999998863</v>
          </cell>
          <cell r="AL684">
            <v>-0.14000000000001478</v>
          </cell>
          <cell r="AM684">
            <v>-2.4800000000000182</v>
          </cell>
          <cell r="AN684">
            <v>-0.40000000000003411</v>
          </cell>
          <cell r="AO684">
            <v>0.42000000000001592</v>
          </cell>
          <cell r="AP684">
            <v>-0.25999999999999091</v>
          </cell>
          <cell r="AQ684">
            <v>-0.97999999999996135</v>
          </cell>
          <cell r="AR684">
            <v>-6.4200000000005275</v>
          </cell>
          <cell r="AS684">
            <v>-0.62000000000000455</v>
          </cell>
          <cell r="AT684">
            <v>-0.10000000000002274</v>
          </cell>
          <cell r="AU684">
            <v>-0.92000000000001592</v>
          </cell>
          <cell r="AV684">
            <v>-0.36000000000001364</v>
          </cell>
          <cell r="AW684">
            <v>-0.66000000000002501</v>
          </cell>
          <cell r="AX684">
            <v>-0.63999999999998636</v>
          </cell>
          <cell r="AY684">
            <v>-0.30000000000001137</v>
          </cell>
          <cell r="AZ684">
            <v>-1.1800000000000068</v>
          </cell>
          <cell r="BA684">
            <v>-0.36000000000001364</v>
          </cell>
          <cell r="BB684">
            <v>-0.65999999999996817</v>
          </cell>
          <cell r="BC684">
            <v>-0.24000000000000909</v>
          </cell>
          <cell r="BD684">
            <v>-0.37999999999999545</v>
          </cell>
          <cell r="BE684">
            <v>-4.4000000000005457</v>
          </cell>
          <cell r="BF684">
            <v>-0.63999999999998636</v>
          </cell>
          <cell r="BG684">
            <v>0.22000000000002728</v>
          </cell>
          <cell r="BH684">
            <v>-0.40000000000003411</v>
          </cell>
          <cell r="BI684">
            <v>-1.4000000000000341</v>
          </cell>
          <cell r="BJ684">
            <v>-0.36000000000001364</v>
          </cell>
          <cell r="BK684">
            <v>-0.37999999999999545</v>
          </cell>
          <cell r="BL684">
            <v>-0.21999999999999886</v>
          </cell>
          <cell r="BM684">
            <v>-0.37999999999999545</v>
          </cell>
          <cell r="BN684">
            <v>-0.5</v>
          </cell>
          <cell r="BO684">
            <v>-0.92000000000001592</v>
          </cell>
          <cell r="BP684">
            <v>9.9999999999965894E-2</v>
          </cell>
          <cell r="BQ684">
            <v>0.48000000000001819</v>
          </cell>
          <cell r="BR684">
            <v>-9.7999999999974534</v>
          </cell>
          <cell r="BS684">
            <v>-1.6500000000000909</v>
          </cell>
          <cell r="BT684">
            <v>0.10000000000002274</v>
          </cell>
          <cell r="BU684">
            <v>-1</v>
          </cell>
          <cell r="BV684">
            <v>-0.65000000000009095</v>
          </cell>
          <cell r="BW684">
            <v>-1.0499999999999545</v>
          </cell>
          <cell r="BX684">
            <v>-1.0999999999999091</v>
          </cell>
          <cell r="BY684">
            <v>-0.54999999999995453</v>
          </cell>
          <cell r="BZ684">
            <v>-1.3999999999999773</v>
          </cell>
          <cell r="CA684">
            <v>-1.1000000000000227</v>
          </cell>
          <cell r="CB684">
            <v>-0.79999999999995453</v>
          </cell>
          <cell r="CC684">
            <v>-0.29999999999995453</v>
          </cell>
          <cell r="CD684">
            <v>-0.29999999999995453</v>
          </cell>
          <cell r="CE684">
            <v>-6.4500000000016371</v>
          </cell>
          <cell r="CF684">
            <v>-0.79999999999995453</v>
          </cell>
          <cell r="CG684">
            <v>-0.14999999999997726</v>
          </cell>
          <cell r="CH684">
            <v>-0.15000000000009095</v>
          </cell>
          <cell r="CI684">
            <v>-0.14999999999997726</v>
          </cell>
          <cell r="CJ684">
            <v>-1.3000000000000682</v>
          </cell>
          <cell r="CK684">
            <v>-1.0499999999999545</v>
          </cell>
          <cell r="CL684">
            <v>-0.39999999999997726</v>
          </cell>
          <cell r="CM684">
            <v>-0.34999999999990905</v>
          </cell>
          <cell r="CN684">
            <v>-1.3999999999999773</v>
          </cell>
          <cell r="CO684">
            <v>-0.39999999999997726</v>
          </cell>
          <cell r="CP684">
            <v>-0.30000000000006821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0.68000000000000682</v>
          </cell>
          <cell r="G685">
            <v>0.28000000000002956</v>
          </cell>
          <cell r="H685">
            <v>0.33999999999997499</v>
          </cell>
          <cell r="I685">
            <v>0.47999999999998977</v>
          </cell>
          <cell r="J685">
            <v>1.0600000000000023</v>
          </cell>
          <cell r="K685">
            <v>0.74000000000000909</v>
          </cell>
          <cell r="L685">
            <v>0</v>
          </cell>
          <cell r="M685">
            <v>0.68000000000000682</v>
          </cell>
          <cell r="N685">
            <v>0.18000000000000682</v>
          </cell>
          <cell r="O685">
            <v>0.18000000000000682</v>
          </cell>
          <cell r="P685">
            <v>0.18000000000000682</v>
          </cell>
          <cell r="Q685">
            <v>0.72000000000002728</v>
          </cell>
          <cell r="R685">
            <v>8.0999999999994543</v>
          </cell>
          <cell r="S685">
            <v>0.90000000000003411</v>
          </cell>
          <cell r="T685">
            <v>0.29999999999998295</v>
          </cell>
          <cell r="U685">
            <v>0.6799999999999784</v>
          </cell>
          <cell r="V685">
            <v>0.68000000000000682</v>
          </cell>
          <cell r="W685">
            <v>0.87999999999999545</v>
          </cell>
          <cell r="X685">
            <v>0.53999999999999204</v>
          </cell>
          <cell r="Y685">
            <v>0.37999999999999545</v>
          </cell>
          <cell r="Z685">
            <v>1.1800000000000068</v>
          </cell>
          <cell r="AA685">
            <v>0.62000000000000455</v>
          </cell>
          <cell r="AB685">
            <v>0.57999999999998408</v>
          </cell>
          <cell r="AC685">
            <v>0.56000000000000227</v>
          </cell>
          <cell r="AD685">
            <v>0.80000000000001137</v>
          </cell>
          <cell r="AE685">
            <v>7.6399999999998727</v>
          </cell>
          <cell r="AF685">
            <v>0.87999999999999545</v>
          </cell>
          <cell r="AG685">
            <v>0.31999999999999318</v>
          </cell>
          <cell r="AH685">
            <v>0.43999999999999773</v>
          </cell>
          <cell r="AI685">
            <v>0.90000000000000568</v>
          </cell>
          <cell r="AJ685">
            <v>0.77999999999997272</v>
          </cell>
          <cell r="AK685">
            <v>0.78000000000000114</v>
          </cell>
          <cell r="AL685">
            <v>0.14000000000001478</v>
          </cell>
          <cell r="AM685">
            <v>2.2800000000000011</v>
          </cell>
          <cell r="AN685">
            <v>0.31999999999999318</v>
          </cell>
          <cell r="AO685">
            <v>-0.51999999999998181</v>
          </cell>
          <cell r="AP685">
            <v>0.41999999999998749</v>
          </cell>
          <cell r="AQ685">
            <v>0.90000000000003411</v>
          </cell>
          <cell r="AR685">
            <v>6.0599999999994907</v>
          </cell>
          <cell r="AS685">
            <v>0.53999999999996362</v>
          </cell>
          <cell r="AT685">
            <v>0.12000000000000455</v>
          </cell>
          <cell r="AU685">
            <v>0.78000000000000114</v>
          </cell>
          <cell r="AV685">
            <v>0.18000000000000682</v>
          </cell>
          <cell r="AW685">
            <v>0.86000000000001364</v>
          </cell>
          <cell r="AX685">
            <v>0.43999999999999773</v>
          </cell>
          <cell r="AY685">
            <v>6.0000000000002274E-2</v>
          </cell>
          <cell r="AZ685">
            <v>1.1200000000000045</v>
          </cell>
          <cell r="BA685">
            <v>0.40000000000000568</v>
          </cell>
          <cell r="BB685">
            <v>0.80000000000001137</v>
          </cell>
          <cell r="BC685">
            <v>0.22000000000002728</v>
          </cell>
          <cell r="BD685">
            <v>0.53999999999996362</v>
          </cell>
          <cell r="BE685">
            <v>4.3799999999996544</v>
          </cell>
          <cell r="BF685">
            <v>0.80000000000001137</v>
          </cell>
          <cell r="BG685">
            <v>2.0000000000010232E-2</v>
          </cell>
          <cell r="BH685">
            <v>0.29999999999998295</v>
          </cell>
          <cell r="BI685">
            <v>1</v>
          </cell>
          <cell r="BJ685">
            <v>0.34000000000000341</v>
          </cell>
          <cell r="BK685">
            <v>0.58000000000001251</v>
          </cell>
          <cell r="BL685">
            <v>0.24000000000000909</v>
          </cell>
          <cell r="BM685">
            <v>0.53999999999999204</v>
          </cell>
          <cell r="BN685">
            <v>0.5</v>
          </cell>
          <cell r="BO685">
            <v>0.46000000000003638</v>
          </cell>
          <cell r="BP685">
            <v>-3.9999999999992042E-2</v>
          </cell>
          <cell r="BQ685">
            <v>-0.36000000000001364</v>
          </cell>
          <cell r="BR685">
            <v>7.3000000000001819</v>
          </cell>
          <cell r="BS685">
            <v>1.3500000000000227</v>
          </cell>
          <cell r="BT685">
            <v>9.9999999999909051E-2</v>
          </cell>
          <cell r="BU685">
            <v>0.85000000000002274</v>
          </cell>
          <cell r="BV685">
            <v>-0.14999999999997726</v>
          </cell>
          <cell r="BW685">
            <v>1</v>
          </cell>
          <cell r="BX685">
            <v>0.75</v>
          </cell>
          <cell r="BY685">
            <v>0.44999999999993179</v>
          </cell>
          <cell r="BZ685">
            <v>1.4000000000000909</v>
          </cell>
          <cell r="CA685">
            <v>0.79999999999995453</v>
          </cell>
          <cell r="CB685">
            <v>0.25</v>
          </cell>
          <cell r="CC685">
            <v>0.54999999999995453</v>
          </cell>
          <cell r="CD685">
            <v>-4.9999999999954525E-2</v>
          </cell>
          <cell r="CE685">
            <v>4.8999999999996362</v>
          </cell>
          <cell r="CF685">
            <v>0.5</v>
          </cell>
          <cell r="CG685">
            <v>0.20000000000004547</v>
          </cell>
          <cell r="CH685">
            <v>0.60000000000002274</v>
          </cell>
          <cell r="CI685">
            <v>0.14999999999997726</v>
          </cell>
          <cell r="CJ685">
            <v>0.79999999999995453</v>
          </cell>
          <cell r="CK685">
            <v>0.75</v>
          </cell>
          <cell r="CL685">
            <v>9.9999999999909051E-2</v>
          </cell>
          <cell r="CM685">
            <v>0.10000000000002274</v>
          </cell>
          <cell r="CN685">
            <v>1.1499999999999773</v>
          </cell>
          <cell r="CO685">
            <v>-0.39999999999997726</v>
          </cell>
          <cell r="CP685">
            <v>-0.35000000000002274</v>
          </cell>
          <cell r="CQ685">
            <v>1.2999999999999545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-298.34986990003381</v>
          </cell>
          <cell r="CF686">
            <v>-31.19997400000284</v>
          </cell>
          <cell r="CG686">
            <v>-5.8499922000009974</v>
          </cell>
          <cell r="CH686">
            <v>11.699991199999204</v>
          </cell>
          <cell r="CI686">
            <v>-15.600071400000161</v>
          </cell>
          <cell r="CJ686">
            <v>-58.499973999998474</v>
          </cell>
          <cell r="CK686">
            <v>-40.949902500000462</v>
          </cell>
          <cell r="CL686">
            <v>-31.200004199999967</v>
          </cell>
          <cell r="CM686">
            <v>-38.999978600000759</v>
          </cell>
          <cell r="CN686">
            <v>-54.599977699999727</v>
          </cell>
          <cell r="CO686">
            <v>-19.499987799998053</v>
          </cell>
          <cell r="CP686">
            <v>-13.649961300001451</v>
          </cell>
          <cell r="CQ686">
            <v>-3.739999738172628E-5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234.00002750003478</v>
          </cell>
          <cell r="CF687">
            <v>19.49997479999729</v>
          </cell>
          <cell r="CG687">
            <v>7.8000090999994427</v>
          </cell>
          <cell r="CH687">
            <v>13.649979500001791</v>
          </cell>
          <cell r="CI687">
            <v>3.8999048000005132</v>
          </cell>
          <cell r="CJ687">
            <v>37.050066200001311</v>
          </cell>
          <cell r="CK687">
            <v>35.100100299998303</v>
          </cell>
          <cell r="CL687">
            <v>19.50007099999857</v>
          </cell>
          <cell r="CM687">
            <v>21.450027499999123</v>
          </cell>
          <cell r="CN687">
            <v>44.849910400000226</v>
          </cell>
          <cell r="CO687">
            <v>-1.9500583999979426</v>
          </cell>
          <cell r="CP687">
            <v>-17.54995940000299</v>
          </cell>
          <cell r="CQ687">
            <v>50.70000169999912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-22.95001828000386</v>
          </cell>
          <cell r="CF688">
            <v>-2.4000017599998955</v>
          </cell>
          <cell r="CG688">
            <v>-0.45000092000009317</v>
          </cell>
          <cell r="CH688">
            <v>0.89999321999994208</v>
          </cell>
          <cell r="CI688">
            <v>-1.20000785000002</v>
          </cell>
          <cell r="CJ688">
            <v>-4.4999947400001474</v>
          </cell>
          <cell r="CK688">
            <v>-3.1499972999999954</v>
          </cell>
          <cell r="CL688">
            <v>-2.3999955399999635</v>
          </cell>
          <cell r="CM688">
            <v>-3.0000034000001961</v>
          </cell>
          <cell r="CN688">
            <v>-4.2000050399999509</v>
          </cell>
          <cell r="CO688">
            <v>-1.5000034400000004</v>
          </cell>
          <cell r="CP688">
            <v>-1.0499967400000969</v>
          </cell>
          <cell r="CQ688">
            <v>-4.7700000322947744E-6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17.999991959997715</v>
          </cell>
          <cell r="CF689">
            <v>1.4999951299998884</v>
          </cell>
          <cell r="CG689">
            <v>0.60000085000001491</v>
          </cell>
          <cell r="CH689">
            <v>1.0499971300000652</v>
          </cell>
          <cell r="CI689">
            <v>0.29999833000010767</v>
          </cell>
          <cell r="CJ689">
            <v>2.8500011900000572</v>
          </cell>
          <cell r="CK689">
            <v>2.7000045800000407</v>
          </cell>
          <cell r="CL689">
            <v>1.5000004999999419</v>
          </cell>
          <cell r="CM689">
            <v>1.6500032799999644</v>
          </cell>
          <cell r="CN689">
            <v>3.4499919400000181</v>
          </cell>
          <cell r="CO689">
            <v>-0.15000413999996454</v>
          </cell>
          <cell r="CP689">
            <v>-1.349994709999919</v>
          </cell>
          <cell r="CQ689">
            <v>3.8999978800000008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-12.600003399999878</v>
          </cell>
          <cell r="G690">
            <v>-6.5999971000001096</v>
          </cell>
          <cell r="H690">
            <v>-8.9999945400004435</v>
          </cell>
          <cell r="I690">
            <v>4.2000016799993318</v>
          </cell>
          <cell r="J690">
            <v>-16.200006819999544</v>
          </cell>
          <cell r="K690">
            <v>-11.399997380000059</v>
          </cell>
          <cell r="L690">
            <v>0.60002915999984907</v>
          </cell>
          <cell r="M690">
            <v>-15.600002780000068</v>
          </cell>
          <cell r="N690">
            <v>-5.699976439999773</v>
          </cell>
          <cell r="O690">
            <v>-12.300006839999696</v>
          </cell>
          <cell r="P690">
            <v>-1.5000061000000642</v>
          </cell>
          <cell r="Q690">
            <v>-15.89999934000025</v>
          </cell>
          <cell r="R690">
            <v>-128.69998498000496</v>
          </cell>
          <cell r="S690">
            <v>-16.499982080000336</v>
          </cell>
          <cell r="T690">
            <v>-3.5999868799999604</v>
          </cell>
          <cell r="U690">
            <v>-12.600004420000005</v>
          </cell>
          <cell r="V690">
            <v>-0.9000073600000178</v>
          </cell>
          <cell r="W690">
            <v>-13.499991740000041</v>
          </cell>
          <cell r="X690">
            <v>-11.699981660000049</v>
          </cell>
          <cell r="Y690">
            <v>-10.500009299999874</v>
          </cell>
          <cell r="Z690">
            <v>-18.900010679999468</v>
          </cell>
          <cell r="AA690">
            <v>-9.2999999399999069</v>
          </cell>
          <cell r="AB690">
            <v>-9.6000068399998781</v>
          </cell>
          <cell r="AC690">
            <v>-10.800012020000395</v>
          </cell>
          <cell r="AD690">
            <v>-10.799992060000477</v>
          </cell>
          <cell r="AE690">
            <v>-106.20000874000834</v>
          </cell>
          <cell r="AF690">
            <v>-15.300005099999908</v>
          </cell>
          <cell r="AG690">
            <v>-4.5000004600001375</v>
          </cell>
          <cell r="AH690">
            <v>-10.500003999999535</v>
          </cell>
          <cell r="AI690">
            <v>-5.9999917799996183</v>
          </cell>
          <cell r="AJ690">
            <v>-14.400000220000038</v>
          </cell>
          <cell r="AK690">
            <v>-12.300001139999949</v>
          </cell>
          <cell r="AL690">
            <v>-2.9999922599999991</v>
          </cell>
          <cell r="AM690">
            <v>-20.100011720000111</v>
          </cell>
          <cell r="AN690">
            <v>-5.9999972400000843</v>
          </cell>
          <cell r="AO690">
            <v>6.3000098399998024</v>
          </cell>
          <cell r="AP690">
            <v>-5.6999970400001985</v>
          </cell>
          <cell r="AQ690">
            <v>-14.700017620000835</v>
          </cell>
          <cell r="AR690">
            <v>-92.399986299991724</v>
          </cell>
          <cell r="AS690">
            <v>-9.2999877799993556</v>
          </cell>
          <cell r="AT690">
            <v>-1.5000012999998944</v>
          </cell>
          <cell r="AU690">
            <v>-6.9000006400001439</v>
          </cell>
          <cell r="AV690">
            <v>-5.9999942999997984</v>
          </cell>
          <cell r="AW690">
            <v>-10.500009160000445</v>
          </cell>
          <cell r="AX690">
            <v>-11.099999580000258</v>
          </cell>
          <cell r="AY690">
            <v>-3.0000042599999688</v>
          </cell>
          <cell r="AZ690">
            <v>-17.099990180000532</v>
          </cell>
          <cell r="BA690">
            <v>-5.3999892399997407</v>
          </cell>
          <cell r="BB690">
            <v>-10.200002859999586</v>
          </cell>
          <cell r="BC690">
            <v>-4.8000136600003316</v>
          </cell>
          <cell r="BD690">
            <v>-6.5999933400007649</v>
          </cell>
          <cell r="BE690">
            <v>-67.199959439996746</v>
          </cell>
          <cell r="BF690">
            <v>-9.6000044000002163</v>
          </cell>
          <cell r="BG690">
            <v>3.3000131799999508</v>
          </cell>
          <cell r="BH690">
            <v>-7.2000016000001779</v>
          </cell>
          <cell r="BI690">
            <v>-6.3000070400003096</v>
          </cell>
          <cell r="BJ690">
            <v>-6.8999975599999743</v>
          </cell>
          <cell r="BK690">
            <v>-5.3999953999996251</v>
          </cell>
          <cell r="BL690">
            <v>-3.5999931400001515</v>
          </cell>
          <cell r="BM690">
            <v>-6.5999914200001513</v>
          </cell>
          <cell r="BN690">
            <v>-7.4999918200001048</v>
          </cell>
          <cell r="BO690">
            <v>-13.799999200000457</v>
          </cell>
          <cell r="BP690">
            <v>-0.29998973999954615</v>
          </cell>
          <cell r="BQ690">
            <v>-3.3000013000000763</v>
          </cell>
          <cell r="BR690">
            <v>-63.600009660010983</v>
          </cell>
          <cell r="BS690">
            <v>-9.900001439999869</v>
          </cell>
          <cell r="BT690">
            <v>0.60001031999991028</v>
          </cell>
          <cell r="BU690">
            <v>-1.1999915400001555</v>
          </cell>
          <cell r="BV690">
            <v>-5.3999982999998792</v>
          </cell>
          <cell r="BW690">
            <v>-8.7000174400000105</v>
          </cell>
          <cell r="BX690">
            <v>-6.2999907200000962</v>
          </cell>
          <cell r="BY690">
            <v>-4.8000065600003836</v>
          </cell>
          <cell r="BZ690">
            <v>-11.699997339999754</v>
          </cell>
          <cell r="CA690">
            <v>-6.6000060599999415</v>
          </cell>
          <cell r="CB690">
            <v>-5.4000066400003561</v>
          </cell>
          <cell r="CC690">
            <v>-2.400003579999975</v>
          </cell>
          <cell r="CD690">
            <v>-1.8000003600000127</v>
          </cell>
          <cell r="CE690">
            <v>-275.3996212000493</v>
          </cell>
          <cell r="CF690">
            <v>-28.799945700000535</v>
          </cell>
          <cell r="CG690">
            <v>-5.3999738999991678</v>
          </cell>
          <cell r="CH690">
            <v>10.800048799999786</v>
          </cell>
          <cell r="CI690">
            <v>-14.399955699998827</v>
          </cell>
          <cell r="CJ690">
            <v>-53.99995940000008</v>
          </cell>
          <cell r="CK690">
            <v>-37.799964900001214</v>
          </cell>
          <cell r="CL690">
            <v>-28.800022499999614</v>
          </cell>
          <cell r="CM690">
            <v>-35.999988399998983</v>
          </cell>
          <cell r="CN690">
            <v>-50.399871300000086</v>
          </cell>
          <cell r="CO690">
            <v>-17.999978200001351</v>
          </cell>
          <cell r="CP690">
            <v>-12.599973599997611</v>
          </cell>
          <cell r="CQ690">
            <v>-3.6400000681169331E-5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10.200004980000813</v>
          </cell>
          <cell r="G691">
            <v>4.2000032999999348</v>
          </cell>
          <cell r="H691">
            <v>6.3000090199993792</v>
          </cell>
          <cell r="I691">
            <v>3.0000084399998741</v>
          </cell>
          <cell r="J691">
            <v>16.500002140000106</v>
          </cell>
          <cell r="K691">
            <v>9.9000003000001016</v>
          </cell>
          <cell r="L691">
            <v>4.7999966799998219</v>
          </cell>
          <cell r="M691">
            <v>13.800003459999971</v>
          </cell>
          <cell r="N691">
            <v>3.2999998999998752</v>
          </cell>
          <cell r="O691">
            <v>13.800001919999886</v>
          </cell>
          <cell r="P691">
            <v>3.6000038400002268</v>
          </cell>
          <cell r="Q691">
            <v>11.699995220000346</v>
          </cell>
          <cell r="R691">
            <v>127.4999737199978</v>
          </cell>
          <cell r="S691">
            <v>13.500003859999197</v>
          </cell>
          <cell r="T691">
            <v>4.5000008000001799</v>
          </cell>
          <cell r="U691">
            <v>14.399998980000419</v>
          </cell>
          <cell r="V691">
            <v>3.0000009199998203</v>
          </cell>
          <cell r="W691">
            <v>14.100012100000185</v>
          </cell>
          <cell r="X691">
            <v>9.8999942599998576</v>
          </cell>
          <cell r="Y691">
            <v>9.2999932000002445</v>
          </cell>
          <cell r="Z691">
            <v>20.100002099999983</v>
          </cell>
          <cell r="AA691">
            <v>9.29999104000035</v>
          </cell>
          <cell r="AB691">
            <v>9.2999818400003278</v>
          </cell>
          <cell r="AC691">
            <v>8.6999999600002411</v>
          </cell>
          <cell r="AD691">
            <v>11.39999465999972</v>
          </cell>
          <cell r="AE691">
            <v>104.40002500000264</v>
          </cell>
          <cell r="AF691">
            <v>13.200008139999227</v>
          </cell>
          <cell r="AG691">
            <v>4.7999967000000652</v>
          </cell>
          <cell r="AH691">
            <v>14.699996320000082</v>
          </cell>
          <cell r="AI691">
            <v>6.0000099399999272</v>
          </cell>
          <cell r="AJ691">
            <v>13.499987340000189</v>
          </cell>
          <cell r="AK691">
            <v>12.899991419999878</v>
          </cell>
          <cell r="AL691">
            <v>2.6999982199999977</v>
          </cell>
          <cell r="AM691">
            <v>18.30001115999994</v>
          </cell>
          <cell r="AN691">
            <v>5.0999985999997079</v>
          </cell>
          <cell r="AO691">
            <v>-7.1999881599995206</v>
          </cell>
          <cell r="AP691">
            <v>6.9000219200001993</v>
          </cell>
          <cell r="AQ691">
            <v>13.499993399999767</v>
          </cell>
          <cell r="AR691">
            <v>92.10001960000227</v>
          </cell>
          <cell r="AS691">
            <v>8.1000047400002586</v>
          </cell>
          <cell r="AT691">
            <v>1.8000047999998969</v>
          </cell>
          <cell r="AU691">
            <v>7.2000112800001261</v>
          </cell>
          <cell r="AV691">
            <v>4.7999864599996727</v>
          </cell>
          <cell r="AW691">
            <v>15.600001379999867</v>
          </cell>
          <cell r="AX691">
            <v>6.3000092800002676</v>
          </cell>
          <cell r="AY691">
            <v>0.59999201999971774</v>
          </cell>
          <cell r="AZ691">
            <v>15.300010200000088</v>
          </cell>
          <cell r="BA691">
            <v>6.0000145600001815</v>
          </cell>
          <cell r="BB691">
            <v>12.599985840000045</v>
          </cell>
          <cell r="BC691">
            <v>4.1999984799999766</v>
          </cell>
          <cell r="BD691">
            <v>9.6000005599998985</v>
          </cell>
          <cell r="BE691">
            <v>68.100048300002527</v>
          </cell>
          <cell r="BF691">
            <v>12.000001259999408</v>
          </cell>
          <cell r="BG691">
            <v>0.30000460000019302</v>
          </cell>
          <cell r="BH691">
            <v>7.2000038000001041</v>
          </cell>
          <cell r="BI691">
            <v>2.1000060000001213</v>
          </cell>
          <cell r="BJ691">
            <v>6.3000054200001614</v>
          </cell>
          <cell r="BK691">
            <v>9.6000026599999728</v>
          </cell>
          <cell r="BL691">
            <v>4.5000062600001911</v>
          </cell>
          <cell r="BM691">
            <v>6.2999955000000227</v>
          </cell>
          <cell r="BN691">
            <v>7.2000112600003376</v>
          </cell>
          <cell r="BO691">
            <v>8.1000008399996659</v>
          </cell>
          <cell r="BP691">
            <v>0.30001713999990898</v>
          </cell>
          <cell r="BQ691">
            <v>4.1999935600006211</v>
          </cell>
          <cell r="BR691">
            <v>48.900044919995707</v>
          </cell>
          <cell r="BS691">
            <v>8.0999841799994101</v>
          </cell>
          <cell r="BT691">
            <v>0.60000337999963449</v>
          </cell>
          <cell r="BU691">
            <v>2.1000042000000576</v>
          </cell>
          <cell r="BV691">
            <v>0.5999913400000878</v>
          </cell>
          <cell r="BW691">
            <v>8.1000331199998072</v>
          </cell>
          <cell r="BX691">
            <v>3.0000145600001815</v>
          </cell>
          <cell r="BY691">
            <v>5.6999894999999015</v>
          </cell>
          <cell r="BZ691">
            <v>9.3000034600004255</v>
          </cell>
          <cell r="CA691">
            <v>4.800018160000036</v>
          </cell>
          <cell r="CB691">
            <v>3.5999940400001833</v>
          </cell>
          <cell r="CC691">
            <v>3.3000056999999288</v>
          </cell>
          <cell r="CD691">
            <v>-0.29999671999985367</v>
          </cell>
          <cell r="CE691">
            <v>216.0001092000166</v>
          </cell>
          <cell r="CF691">
            <v>18.000032100000681</v>
          </cell>
          <cell r="CG691">
            <v>7.2000383000013244</v>
          </cell>
          <cell r="CH691">
            <v>12.600007400000322</v>
          </cell>
          <cell r="CI691">
            <v>3.5999190000002272</v>
          </cell>
          <cell r="CJ691">
            <v>34.19997290000174</v>
          </cell>
          <cell r="CK691">
            <v>32.400094299999182</v>
          </cell>
          <cell r="CL691">
            <v>17.9999945999989</v>
          </cell>
          <cell r="CM691">
            <v>19.800009800001135</v>
          </cell>
          <cell r="CN691">
            <v>41.399958699999843</v>
          </cell>
          <cell r="CO691">
            <v>-1.7999830999979167</v>
          </cell>
          <cell r="CP691">
            <v>-16.199958100001822</v>
          </cell>
          <cell r="CQ691">
            <v>46.800023299998429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-88.199949000001652</v>
          </cell>
          <cell r="G692">
            <v>-46.200009000000136</v>
          </cell>
          <cell r="H692">
            <v>-63.000054000003729</v>
          </cell>
          <cell r="I692">
            <v>29.399991999998747</v>
          </cell>
          <cell r="J692">
            <v>-113.40003399999841</v>
          </cell>
          <cell r="K692">
            <v>-79.799960000000283</v>
          </cell>
          <cell r="L692">
            <v>4.1999570000007225</v>
          </cell>
          <cell r="M692">
            <v>-109.20014000000083</v>
          </cell>
          <cell r="N692">
            <v>-39.899894999998651</v>
          </cell>
          <cell r="O692">
            <v>-86.100075000002107</v>
          </cell>
          <cell r="P692">
            <v>-10.499955999999656</v>
          </cell>
          <cell r="Q692">
            <v>-111.29989300000307</v>
          </cell>
          <cell r="R692">
            <v>-1158.300101400062</v>
          </cell>
          <cell r="S692">
            <v>-148.499908400001</v>
          </cell>
          <cell r="T692">
            <v>-32.400010200006363</v>
          </cell>
          <cell r="U692">
            <v>-113.40005699999892</v>
          </cell>
          <cell r="V692">
            <v>-8.1000667999978759</v>
          </cell>
          <cell r="W692">
            <v>-121.49999840000237</v>
          </cell>
          <cell r="X692">
            <v>-105.29990839999664</v>
          </cell>
          <cell r="Y692">
            <v>-94.500094999995781</v>
          </cell>
          <cell r="Z692">
            <v>-170.09997479999583</v>
          </cell>
          <cell r="AA692">
            <v>-83.700036800000817</v>
          </cell>
          <cell r="AB692">
            <v>-86.400009199998749</v>
          </cell>
          <cell r="AC692">
            <v>-97.200037800001155</v>
          </cell>
          <cell r="AD692">
            <v>-97.199998600000981</v>
          </cell>
          <cell r="AE692">
            <v>-955.8003625998972</v>
          </cell>
          <cell r="AF692">
            <v>-137.70003899999574</v>
          </cell>
          <cell r="AG692">
            <v>-40.500063599996793</v>
          </cell>
          <cell r="AH692">
            <v>-94.49996519999695</v>
          </cell>
          <cell r="AI692">
            <v>-53.999940200003039</v>
          </cell>
          <cell r="AJ692">
            <v>-129.60000559999753</v>
          </cell>
          <cell r="AK692">
            <v>-110.69998959999793</v>
          </cell>
          <cell r="AL692">
            <v>-26.999980400003551</v>
          </cell>
          <cell r="AM692">
            <v>-180.90004439999757</v>
          </cell>
          <cell r="AN692">
            <v>-54.000118599993584</v>
          </cell>
          <cell r="AO692">
            <v>56.699933999996574</v>
          </cell>
          <cell r="AP692">
            <v>-51.300097999999707</v>
          </cell>
          <cell r="AQ692">
            <v>-132.30005199999869</v>
          </cell>
          <cell r="AR692">
            <v>-831.59949800005415</v>
          </cell>
          <cell r="AS692">
            <v>-83.69980840000062</v>
          </cell>
          <cell r="AT692">
            <v>-13.500077799995779</v>
          </cell>
          <cell r="AU692">
            <v>-62.100049599997874</v>
          </cell>
          <cell r="AV692">
            <v>-53.999955799998133</v>
          </cell>
          <cell r="AW692">
            <v>-94.500025000001187</v>
          </cell>
          <cell r="AX692">
            <v>-99.899976799999422</v>
          </cell>
          <cell r="AY692">
            <v>-26.99988619999931</v>
          </cell>
          <cell r="AZ692">
            <v>-153.89993140000297</v>
          </cell>
          <cell r="BA692">
            <v>-48.599921200002427</v>
          </cell>
          <cell r="BB692">
            <v>-91.799940400000196</v>
          </cell>
          <cell r="BC692">
            <v>-43.199963400002162</v>
          </cell>
          <cell r="BD692">
            <v>-59.399961999995867</v>
          </cell>
          <cell r="BE692">
            <v>-604.79964019998442</v>
          </cell>
          <cell r="BF692">
            <v>-86.399958000001789</v>
          </cell>
          <cell r="BG692">
            <v>29.700011999993876</v>
          </cell>
          <cell r="BH692">
            <v>-64.800013400003081</v>
          </cell>
          <cell r="BI692">
            <v>-56.699906800000463</v>
          </cell>
          <cell r="BJ692">
            <v>-62.100001799997699</v>
          </cell>
          <cell r="BK692">
            <v>-48.599907000003441</v>
          </cell>
          <cell r="BL692">
            <v>-32.399851000001945</v>
          </cell>
          <cell r="BM692">
            <v>-59.399907799997891</v>
          </cell>
          <cell r="BN692">
            <v>-67.500158000002557</v>
          </cell>
          <cell r="BO692">
            <v>-124.199927200003</v>
          </cell>
          <cell r="BP692">
            <v>-2.6999722000036854</v>
          </cell>
          <cell r="BQ692">
            <v>-29.700048999999126</v>
          </cell>
          <cell r="BR692">
            <v>-572.3998627999681</v>
          </cell>
          <cell r="BS692">
            <v>-89.100015600000916</v>
          </cell>
          <cell r="BT692">
            <v>5.4000971999994363</v>
          </cell>
          <cell r="BU692">
            <v>-10.800008999998681</v>
          </cell>
          <cell r="BV692">
            <v>-48.599999199999729</v>
          </cell>
          <cell r="BW692">
            <v>-78.299991400002909</v>
          </cell>
          <cell r="BX692">
            <v>-56.699926399996912</v>
          </cell>
          <cell r="BY692">
            <v>-43.200003199999628</v>
          </cell>
          <cell r="BZ692">
            <v>-105.30002039999817</v>
          </cell>
          <cell r="CA692">
            <v>-59.399989799996547</v>
          </cell>
          <cell r="CB692">
            <v>-48.599998600002436</v>
          </cell>
          <cell r="CC692">
            <v>-21.599982600004296</v>
          </cell>
          <cell r="CD692">
            <v>-16.200023800003692</v>
          </cell>
          <cell r="CE692">
            <v>-688.4996493998915</v>
          </cell>
          <cell r="CF692">
            <v>-72.00000629999704</v>
          </cell>
          <cell r="CG692">
            <v>-13.49986130000616</v>
          </cell>
          <cell r="CH692">
            <v>26.999905000004219</v>
          </cell>
          <cell r="CI692">
            <v>-36.000249900003837</v>
          </cell>
          <cell r="CJ692">
            <v>-134.99983639999846</v>
          </cell>
          <cell r="CK692">
            <v>-94.499908300000243</v>
          </cell>
          <cell r="CL692">
            <v>-71.99992669999483</v>
          </cell>
          <cell r="CM692">
            <v>-89.999872799999139</v>
          </cell>
          <cell r="CN692">
            <v>-125.99993669999822</v>
          </cell>
          <cell r="CO692">
            <v>-44.999975600003381</v>
          </cell>
          <cell r="CP692">
            <v>-31.499877399997786</v>
          </cell>
          <cell r="CQ692">
            <v>-1.0299999848939478E-4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71.399990999998408</v>
          </cell>
          <cell r="G693">
            <v>29.400085999997827</v>
          </cell>
          <cell r="H693">
            <v>44.099936000002344</v>
          </cell>
          <cell r="I693">
            <v>20.999950999997964</v>
          </cell>
          <cell r="J693">
            <v>115.50007100000221</v>
          </cell>
          <cell r="K693">
            <v>69.30003299999953</v>
          </cell>
          <cell r="L693">
            <v>33.599922000001243</v>
          </cell>
          <cell r="M693">
            <v>96.600051000001258</v>
          </cell>
          <cell r="N693">
            <v>23.1000810000005</v>
          </cell>
          <cell r="O693">
            <v>96.600008000001253</v>
          </cell>
          <cell r="P693">
            <v>25.199973000002501</v>
          </cell>
          <cell r="Q693">
            <v>83.099969999999303</v>
          </cell>
          <cell r="R693">
            <v>1147.4999276000308</v>
          </cell>
          <cell r="S693">
            <v>121.50000400000135</v>
          </cell>
          <cell r="T693">
            <v>40.499950800000079</v>
          </cell>
          <cell r="U693">
            <v>129.60007000000041</v>
          </cell>
          <cell r="V693">
            <v>27.000022000000172</v>
          </cell>
          <cell r="W693">
            <v>126.90011679999589</v>
          </cell>
          <cell r="X693">
            <v>89.100050400000327</v>
          </cell>
          <cell r="Y693">
            <v>83.69993980000072</v>
          </cell>
          <cell r="Z693">
            <v>180.90010160000384</v>
          </cell>
          <cell r="AA693">
            <v>83.699893199998769</v>
          </cell>
          <cell r="AB693">
            <v>83.699827600001299</v>
          </cell>
          <cell r="AC693">
            <v>78.299951000000874</v>
          </cell>
          <cell r="AD693">
            <v>102.60000040000159</v>
          </cell>
          <cell r="AE693">
            <v>939.59997019998264</v>
          </cell>
          <cell r="AF693">
            <v>118.80007599999954</v>
          </cell>
          <cell r="AG693">
            <v>43.199999400003435</v>
          </cell>
          <cell r="AH693">
            <v>132.29999620000308</v>
          </cell>
          <cell r="AI693">
            <v>53.999996200003807</v>
          </cell>
          <cell r="AJ693">
            <v>121.50001359999442</v>
          </cell>
          <cell r="AK693">
            <v>116.10001139999804</v>
          </cell>
          <cell r="AL693">
            <v>24.299904399998923</v>
          </cell>
          <cell r="AM693">
            <v>164.69995259999996</v>
          </cell>
          <cell r="AN693">
            <v>45.899982000002638</v>
          </cell>
          <cell r="AO693">
            <v>-64.799996800000372</v>
          </cell>
          <cell r="AP693">
            <v>62.100067399995169</v>
          </cell>
          <cell r="AQ693">
            <v>121.4999678000022</v>
          </cell>
          <cell r="AR693">
            <v>828.9005006000516</v>
          </cell>
          <cell r="AS693">
            <v>72.900035600003321</v>
          </cell>
          <cell r="AT693">
            <v>16.200026400001661</v>
          </cell>
          <cell r="AU693">
            <v>64.80000480000308</v>
          </cell>
          <cell r="AV693">
            <v>43.199984600003518</v>
          </cell>
          <cell r="AW693">
            <v>140.40018239999335</v>
          </cell>
          <cell r="AX693">
            <v>56.70001819999743</v>
          </cell>
          <cell r="AY693">
            <v>5.3999946000003547</v>
          </cell>
          <cell r="AZ693">
            <v>137.69999099999404</v>
          </cell>
          <cell r="BA693">
            <v>54.000168800004758</v>
          </cell>
          <cell r="BB693">
            <v>113.40008619999571</v>
          </cell>
          <cell r="BC693">
            <v>37.799989999999525</v>
          </cell>
          <cell r="BD693">
            <v>86.400018000000273</v>
          </cell>
          <cell r="BE693">
            <v>612.90017240005545</v>
          </cell>
          <cell r="BF693">
            <v>108.00003260000085</v>
          </cell>
          <cell r="BG693">
            <v>2.7000449999977718</v>
          </cell>
          <cell r="BH693">
            <v>64.800017400004435</v>
          </cell>
          <cell r="BI693">
            <v>18.90004079999926</v>
          </cell>
          <cell r="BJ693">
            <v>56.700042999997095</v>
          </cell>
          <cell r="BK693">
            <v>86.400086999998166</v>
          </cell>
          <cell r="BL693">
            <v>40.500060200000007</v>
          </cell>
          <cell r="BM693">
            <v>56.699950800000806</v>
          </cell>
          <cell r="BN693">
            <v>64.800016599998344</v>
          </cell>
          <cell r="BO693">
            <v>72.899839400000928</v>
          </cell>
          <cell r="BP693">
            <v>2.7000905999957467</v>
          </cell>
          <cell r="BQ693">
            <v>37.799949000000197</v>
          </cell>
          <cell r="BR693">
            <v>440.10043499991298</v>
          </cell>
          <cell r="BS693">
            <v>72.899958399997558</v>
          </cell>
          <cell r="BT693">
            <v>5.4000336000026437</v>
          </cell>
          <cell r="BU693">
            <v>18.899947999998403</v>
          </cell>
          <cell r="BV693">
            <v>5.3998807999996643</v>
          </cell>
          <cell r="BW693">
            <v>72.900309399999969</v>
          </cell>
          <cell r="BX693">
            <v>27.000080400001025</v>
          </cell>
          <cell r="BY693">
            <v>51.299922999998671</v>
          </cell>
          <cell r="BZ693">
            <v>83.700081800001499</v>
          </cell>
          <cell r="CA693">
            <v>43.200095399999555</v>
          </cell>
          <cell r="CB693">
            <v>32.400069000002986</v>
          </cell>
          <cell r="CC693">
            <v>29.700111999998626</v>
          </cell>
          <cell r="CD693">
            <v>-2.7000568000003113</v>
          </cell>
          <cell r="CE693">
            <v>539.99988620006479</v>
          </cell>
          <cell r="CF693">
            <v>45.000052700001106</v>
          </cell>
          <cell r="CG693">
            <v>18.000035700002627</v>
          </cell>
          <cell r="CH693">
            <v>31.499986599999829</v>
          </cell>
          <cell r="CI693">
            <v>8.9998640000048908</v>
          </cell>
          <cell r="CJ693">
            <v>85.500076300006185</v>
          </cell>
          <cell r="CK693">
            <v>81.000059700003476</v>
          </cell>
          <cell r="CL693">
            <v>45.000080000005255</v>
          </cell>
          <cell r="CM693">
            <v>49.500130200001877</v>
          </cell>
          <cell r="CN693">
            <v>103.49971769999684</v>
          </cell>
          <cell r="CO693">
            <v>-4.5001301000011154</v>
          </cell>
          <cell r="CP693">
            <v>-40.499925299998722</v>
          </cell>
          <cell r="CQ693">
            <v>116.99993869999889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-94.499936000000162</v>
          </cell>
          <cell r="G694">
            <v>-49.499995300000592</v>
          </cell>
          <cell r="H694">
            <v>-67.499980600005074</v>
          </cell>
          <cell r="I694">
            <v>31.500006800000847</v>
          </cell>
          <cell r="J694">
            <v>-121.50001639999755</v>
          </cell>
          <cell r="K694">
            <v>-85.499889700000494</v>
          </cell>
          <cell r="L694">
            <v>4.5001377000007778</v>
          </cell>
          <cell r="M694">
            <v>-117.00001229999907</v>
          </cell>
          <cell r="N694">
            <v>-42.749826400002348</v>
          </cell>
          <cell r="O694">
            <v>-92.250106300001789</v>
          </cell>
          <cell r="P694">
            <v>-11.249964700000419</v>
          </cell>
          <cell r="Q694">
            <v>-119.24991320000117</v>
          </cell>
          <cell r="R694">
            <v>-965.25001200003317</v>
          </cell>
          <cell r="S694">
            <v>-123.7498287999988</v>
          </cell>
          <cell r="T694">
            <v>-26.999920800000837</v>
          </cell>
          <cell r="U694">
            <v>-94.500073199997132</v>
          </cell>
          <cell r="V694">
            <v>-6.7500002000015229</v>
          </cell>
          <cell r="W694">
            <v>-101.24998779999805</v>
          </cell>
          <cell r="X694">
            <v>-87.749805999999808</v>
          </cell>
          <cell r="Y694">
            <v>-78.750075699997979</v>
          </cell>
          <cell r="Z694">
            <v>-141.75011389999781</v>
          </cell>
          <cell r="AA694">
            <v>-69.750025299999834</v>
          </cell>
          <cell r="AB694">
            <v>-72.000103300000774</v>
          </cell>
          <cell r="AC694">
            <v>-81.000094199996965</v>
          </cell>
          <cell r="AD694">
            <v>-80.999982799999998</v>
          </cell>
          <cell r="AE694">
            <v>-796.50031099998159</v>
          </cell>
          <cell r="AF694">
            <v>-114.75000600000203</v>
          </cell>
          <cell r="AG694">
            <v>-33.750085499999841</v>
          </cell>
          <cell r="AH694">
            <v>-78.750120999997307</v>
          </cell>
          <cell r="AI694">
            <v>-45.000048100002459</v>
          </cell>
          <cell r="AJ694">
            <v>-107.99997590000203</v>
          </cell>
          <cell r="AK694">
            <v>-92.249959099997795</v>
          </cell>
          <cell r="AL694">
            <v>-22.49996590000228</v>
          </cell>
          <cell r="AM694">
            <v>-150.75003490000017</v>
          </cell>
          <cell r="AN694">
            <v>-45.00005339999916</v>
          </cell>
          <cell r="AO694">
            <v>47.249936000000162</v>
          </cell>
          <cell r="AP694">
            <v>-42.7499923999967</v>
          </cell>
          <cell r="AQ694">
            <v>-110.25000480000017</v>
          </cell>
          <cell r="AR694">
            <v>-692.99990239995532</v>
          </cell>
          <cell r="AS694">
            <v>-69.749947800002701</v>
          </cell>
          <cell r="AT694">
            <v>-11.250109599997813</v>
          </cell>
          <cell r="AU694">
            <v>-51.7500011000011</v>
          </cell>
          <cell r="AV694">
            <v>-44.999853400000575</v>
          </cell>
          <cell r="AW694">
            <v>-78.750154000001203</v>
          </cell>
          <cell r="AX694">
            <v>-83.249992299999576</v>
          </cell>
          <cell r="AY694">
            <v>-22.499995099999069</v>
          </cell>
          <cell r="AZ694">
            <v>-128.24987959999999</v>
          </cell>
          <cell r="BA694">
            <v>-40.499830599997949</v>
          </cell>
          <cell r="BB694">
            <v>-76.500029599999834</v>
          </cell>
          <cell r="BC694">
            <v>-36.000116699993669</v>
          </cell>
          <cell r="BD694">
            <v>-49.499992599994584</v>
          </cell>
          <cell r="BE694">
            <v>-503.99959210003726</v>
          </cell>
          <cell r="BF694">
            <v>-71.999997299993993</v>
          </cell>
          <cell r="BG694">
            <v>24.750016899997718</v>
          </cell>
          <cell r="BH694">
            <v>-53.999902500007011</v>
          </cell>
          <cell r="BI694">
            <v>-47.249965499999234</v>
          </cell>
          <cell r="BJ694">
            <v>-51.749962000001688</v>
          </cell>
          <cell r="BK694">
            <v>-40.500019099999918</v>
          </cell>
          <cell r="BL694">
            <v>-27.000068700002885</v>
          </cell>
          <cell r="BM694">
            <v>-49.499840599997697</v>
          </cell>
          <cell r="BN694">
            <v>-56.250112800000352</v>
          </cell>
          <cell r="BO694">
            <v>-103.49992960000236</v>
          </cell>
          <cell r="BP694">
            <v>-2.2498554999983753</v>
          </cell>
          <cell r="BQ694">
            <v>-24.749955399995088</v>
          </cell>
          <cell r="BR694">
            <v>-476.9999308999395</v>
          </cell>
          <cell r="BS694">
            <v>-74.249911999999313</v>
          </cell>
          <cell r="BT694">
            <v>4.5001435999984096</v>
          </cell>
          <cell r="BU694">
            <v>-8.9999685999973735</v>
          </cell>
          <cell r="BV694">
            <v>-40.500004300000001</v>
          </cell>
          <cell r="BW694">
            <v>-65.250196500001039</v>
          </cell>
          <cell r="BX694">
            <v>-47.249913700001343</v>
          </cell>
          <cell r="BY694">
            <v>-36.00003370000195</v>
          </cell>
          <cell r="BZ694">
            <v>-87.750012100001186</v>
          </cell>
          <cell r="CA694">
            <v>-49.499967100000504</v>
          </cell>
          <cell r="CB694">
            <v>-40.50008639999578</v>
          </cell>
          <cell r="CC694">
            <v>-18.000059999998484</v>
          </cell>
          <cell r="CD694">
            <v>-13.499920100002782</v>
          </cell>
          <cell r="CE694">
            <v>-344.24987310008146</v>
          </cell>
          <cell r="CF694">
            <v>-36.000008999999409</v>
          </cell>
          <cell r="CG694">
            <v>-6.7499168000031204</v>
          </cell>
          <cell r="CH694">
            <v>13.499956799998472</v>
          </cell>
          <cell r="CI694">
            <v>-18.000150600000779</v>
          </cell>
          <cell r="CJ694">
            <v>-67.499910000002274</v>
          </cell>
          <cell r="CK694">
            <v>-47.249973499998305</v>
          </cell>
          <cell r="CL694">
            <v>-35.999976799997967</v>
          </cell>
          <cell r="CM694">
            <v>-44.999937399999908</v>
          </cell>
          <cell r="CN694">
            <v>-62.999958300002618</v>
          </cell>
          <cell r="CO694">
            <v>-22.500011199997971</v>
          </cell>
          <cell r="CP694">
            <v>-15.749927699998807</v>
          </cell>
          <cell r="CQ694">
            <v>-5.860000237589702E-5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76.499986000002536</v>
          </cell>
          <cell r="G695">
            <v>31.500067400000262</v>
          </cell>
          <cell r="H695">
            <v>47.250070199999755</v>
          </cell>
          <cell r="I695">
            <v>22.499972899997374</v>
          </cell>
          <cell r="J695">
            <v>123.7500106999978</v>
          </cell>
          <cell r="K695">
            <v>74.250060600003053</v>
          </cell>
          <cell r="L695">
            <v>35.999987500003044</v>
          </cell>
          <cell r="M695">
            <v>103.49994400000287</v>
          </cell>
          <cell r="N695">
            <v>24.750008900002285</v>
          </cell>
          <cell r="O695">
            <v>103.50001909999992</v>
          </cell>
          <cell r="P695">
            <v>27.000032500000088</v>
          </cell>
          <cell r="Q695">
            <v>87.74999740000203</v>
          </cell>
          <cell r="R695">
            <v>956.24984260002384</v>
          </cell>
          <cell r="S695">
            <v>101.24999170000228</v>
          </cell>
          <cell r="T695">
            <v>33.749976800001605</v>
          </cell>
          <cell r="U695">
            <v>108.00001949999933</v>
          </cell>
          <cell r="V695">
            <v>22.500030499999411</v>
          </cell>
          <cell r="W695">
            <v>105.75017850000222</v>
          </cell>
          <cell r="X695">
            <v>74.24994979999974</v>
          </cell>
          <cell r="Y695">
            <v>69.750009999999747</v>
          </cell>
          <cell r="Z695">
            <v>150.75005249999958</v>
          </cell>
          <cell r="AA695">
            <v>69.749926199998299</v>
          </cell>
          <cell r="AB695">
            <v>69.749728400001914</v>
          </cell>
          <cell r="AC695">
            <v>65.2500065000022</v>
          </cell>
          <cell r="AD695">
            <v>85.49997219999932</v>
          </cell>
          <cell r="AE695">
            <v>783.00003269995796</v>
          </cell>
          <cell r="AF695">
            <v>99.000053900002968</v>
          </cell>
          <cell r="AG695">
            <v>35.999918200002867</v>
          </cell>
          <cell r="AH695">
            <v>110.24995059999856</v>
          </cell>
          <cell r="AI695">
            <v>45.000090600002295</v>
          </cell>
          <cell r="AJ695">
            <v>101.249831000001</v>
          </cell>
          <cell r="AK695">
            <v>96.750005999998393</v>
          </cell>
          <cell r="AL695">
            <v>20.249961400000757</v>
          </cell>
          <cell r="AM695">
            <v>137.24998219999907</v>
          </cell>
          <cell r="AN695">
            <v>38.250020300001779</v>
          </cell>
          <cell r="AO695">
            <v>-53.999884900000325</v>
          </cell>
          <cell r="AP695">
            <v>51.750191300001461</v>
          </cell>
          <cell r="AQ695">
            <v>101.24991210000007</v>
          </cell>
          <cell r="AR695">
            <v>690.75042009999743</v>
          </cell>
          <cell r="AS695">
            <v>60.750051099996199</v>
          </cell>
          <cell r="AT695">
            <v>13.500042499999836</v>
          </cell>
          <cell r="AU695">
            <v>54.000076800002716</v>
          </cell>
          <cell r="AV695">
            <v>35.999900200000411</v>
          </cell>
          <cell r="AW695">
            <v>117.00016569999934</v>
          </cell>
          <cell r="AX695">
            <v>47.250028099999327</v>
          </cell>
          <cell r="AY695">
            <v>4.5000638000019535</v>
          </cell>
          <cell r="AZ695">
            <v>114.75008800000069</v>
          </cell>
          <cell r="BA695">
            <v>45.000109799999336</v>
          </cell>
          <cell r="BB695">
            <v>94.499969500000589</v>
          </cell>
          <cell r="BC695">
            <v>31.499940200003039</v>
          </cell>
          <cell r="BD695">
            <v>71.999984399997629</v>
          </cell>
          <cell r="BE695">
            <v>510.75053789996309</v>
          </cell>
          <cell r="BF695">
            <v>90.000055499996961</v>
          </cell>
          <cell r="BG695">
            <v>2.2500342999992426</v>
          </cell>
          <cell r="BH695">
            <v>54.000054200001614</v>
          </cell>
          <cell r="BI695">
            <v>15.750071300000855</v>
          </cell>
          <cell r="BJ695">
            <v>47.249994999998307</v>
          </cell>
          <cell r="BK695">
            <v>72.000117399998999</v>
          </cell>
          <cell r="BL695">
            <v>33.750047800000175</v>
          </cell>
          <cell r="BM695">
            <v>47.25002520000271</v>
          </cell>
          <cell r="BN695">
            <v>54.000029900002119</v>
          </cell>
          <cell r="BO695">
            <v>60.749974599999405</v>
          </cell>
          <cell r="BP695">
            <v>2.2501793000010366</v>
          </cell>
          <cell r="BQ695">
            <v>31.499953400001687</v>
          </cell>
          <cell r="BR695">
            <v>366.750355999975</v>
          </cell>
          <cell r="BS695">
            <v>60.749928799999907</v>
          </cell>
          <cell r="BT695">
            <v>4.5000633999989077</v>
          </cell>
          <cell r="BU695">
            <v>15.750019999999495</v>
          </cell>
          <cell r="BV695">
            <v>4.4999745000022813</v>
          </cell>
          <cell r="BW695">
            <v>60.750267899999017</v>
          </cell>
          <cell r="BX695">
            <v>22.500035899996874</v>
          </cell>
          <cell r="BY695">
            <v>42.749936100000923</v>
          </cell>
          <cell r="BZ695">
            <v>69.75008710000111</v>
          </cell>
          <cell r="CA695">
            <v>36.000063599996793</v>
          </cell>
          <cell r="CB695">
            <v>26.999998999999661</v>
          </cell>
          <cell r="CC695">
            <v>24.750047599998652</v>
          </cell>
          <cell r="CD695">
            <v>-2.2500679000004311</v>
          </cell>
          <cell r="CE695">
            <v>269.99999350000871</v>
          </cell>
          <cell r="CF695">
            <v>22.50004319999789</v>
          </cell>
          <cell r="CG695">
            <v>9.0000208999990718</v>
          </cell>
          <cell r="CH695">
            <v>15.750007499998901</v>
          </cell>
          <cell r="CI695">
            <v>4.4999452000010933</v>
          </cell>
          <cell r="CJ695">
            <v>42.750047800000175</v>
          </cell>
          <cell r="CK695">
            <v>40.500014699999156</v>
          </cell>
          <cell r="CL695">
            <v>22.500045999997383</v>
          </cell>
          <cell r="CM695">
            <v>24.750084499999502</v>
          </cell>
          <cell r="CN695">
            <v>51.749831599998288</v>
          </cell>
          <cell r="CO695">
            <v>-2.2500516000000061</v>
          </cell>
          <cell r="CP695">
            <v>-20.249959600001603</v>
          </cell>
          <cell r="CQ695">
            <v>58.499963300000672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-31.499987399998645</v>
          </cell>
          <cell r="G696">
            <v>-16.499986999999237</v>
          </cell>
          <cell r="H696">
            <v>-22.500002200000381</v>
          </cell>
          <cell r="I696">
            <v>10.500007200000255</v>
          </cell>
          <cell r="J696">
            <v>-40.499982900000759</v>
          </cell>
          <cell r="K696">
            <v>-28.499980900000082</v>
          </cell>
          <cell r="L696">
            <v>1.5000099999997474</v>
          </cell>
          <cell r="M696">
            <v>-39.000023099999453</v>
          </cell>
          <cell r="N696">
            <v>-14.249981799999659</v>
          </cell>
          <cell r="O696">
            <v>-30.750010599998859</v>
          </cell>
          <cell r="P696">
            <v>-3.7499945999988995</v>
          </cell>
          <cell r="Q696">
            <v>-39.749981799999659</v>
          </cell>
          <cell r="R696">
            <v>-579.15003470002557</v>
          </cell>
          <cell r="S696">
            <v>-74.249946699997963</v>
          </cell>
          <cell r="T696">
            <v>-16.200007400002505</v>
          </cell>
          <cell r="U696">
            <v>-56.700024999998277</v>
          </cell>
          <cell r="V696">
            <v>-4.0500350000002072</v>
          </cell>
          <cell r="W696">
            <v>-60.7499934999978</v>
          </cell>
          <cell r="X696">
            <v>-52.64995259999705</v>
          </cell>
          <cell r="Y696">
            <v>-47.250044999997044</v>
          </cell>
          <cell r="Z696">
            <v>-85.049986999998509</v>
          </cell>
          <cell r="AA696">
            <v>-41.850019500001508</v>
          </cell>
          <cell r="AB696">
            <v>-43.200005700000474</v>
          </cell>
          <cell r="AC696">
            <v>-48.60001740000007</v>
          </cell>
          <cell r="AD696">
            <v>-48.599999900001421</v>
          </cell>
          <cell r="AE696">
            <v>-477.90018640004564</v>
          </cell>
          <cell r="AF696">
            <v>-68.850016200001846</v>
          </cell>
          <cell r="AG696">
            <v>-20.250032899999496</v>
          </cell>
          <cell r="AH696">
            <v>-47.249981999997544</v>
          </cell>
          <cell r="AI696">
            <v>-26.999971199998981</v>
          </cell>
          <cell r="AJ696">
            <v>-64.800002700001642</v>
          </cell>
          <cell r="AK696">
            <v>-55.349984500000573</v>
          </cell>
          <cell r="AL696">
            <v>-13.499994699999661</v>
          </cell>
          <cell r="AM696">
            <v>-90.450023699999292</v>
          </cell>
          <cell r="AN696">
            <v>-27.000064700001531</v>
          </cell>
          <cell r="AO696">
            <v>28.349962200001755</v>
          </cell>
          <cell r="AP696">
            <v>-25.650047600000107</v>
          </cell>
          <cell r="AQ696">
            <v>-66.150028399999428</v>
          </cell>
          <cell r="AR696">
            <v>-415.7997655000363</v>
          </cell>
          <cell r="AS696">
            <v>-41.849918699997943</v>
          </cell>
          <cell r="AT696">
            <v>-6.7500387000000046</v>
          </cell>
          <cell r="AU696">
            <v>-31.050027699999191</v>
          </cell>
          <cell r="AV696">
            <v>-26.999979999996867</v>
          </cell>
          <cell r="AW696">
            <v>-47.250005399997463</v>
          </cell>
          <cell r="AX696">
            <v>-49.949986999999965</v>
          </cell>
          <cell r="AY696">
            <v>-13.499948399999994</v>
          </cell>
          <cell r="AZ696">
            <v>-76.949962600003346</v>
          </cell>
          <cell r="BA696">
            <v>-24.299957999999606</v>
          </cell>
          <cell r="BB696">
            <v>-45.899969899997814</v>
          </cell>
          <cell r="BC696">
            <v>-21.599981500003196</v>
          </cell>
          <cell r="BD696">
            <v>-29.699987599997257</v>
          </cell>
          <cell r="BE696">
            <v>-302.39982200000668</v>
          </cell>
          <cell r="BF696">
            <v>-43.199983999998949</v>
          </cell>
          <cell r="BG696">
            <v>14.85000520000176</v>
          </cell>
          <cell r="BH696">
            <v>-32.400005299998156</v>
          </cell>
          <cell r="BI696">
            <v>-28.349952599997778</v>
          </cell>
          <cell r="BJ696">
            <v>-31.049999500002741</v>
          </cell>
          <cell r="BK696">
            <v>-24.299951200002397</v>
          </cell>
          <cell r="BL696">
            <v>-16.199933600000804</v>
          </cell>
          <cell r="BM696">
            <v>-29.699948699999368</v>
          </cell>
          <cell r="BN696">
            <v>-33.750074000003224</v>
          </cell>
          <cell r="BO696">
            <v>-62.099960499999725</v>
          </cell>
          <cell r="BP696">
            <v>-1.3499864000004891</v>
          </cell>
          <cell r="BQ696">
            <v>-14.850031399997533</v>
          </cell>
          <cell r="BR696">
            <v>-286.19994310001493</v>
          </cell>
          <cell r="BS696">
            <v>-44.550005299999611</v>
          </cell>
          <cell r="BT696">
            <v>2.7000502000009874</v>
          </cell>
          <cell r="BU696">
            <v>-5.4000126000028104</v>
          </cell>
          <cell r="BV696">
            <v>-24.300002500000119</v>
          </cell>
          <cell r="BW696">
            <v>-39.149996899999678</v>
          </cell>
          <cell r="BX696">
            <v>-28.349963099997694</v>
          </cell>
          <cell r="BY696">
            <v>-21.600004399999307</v>
          </cell>
          <cell r="BZ696">
            <v>-52.650014700000611</v>
          </cell>
          <cell r="CA696">
            <v>-29.699989200002165</v>
          </cell>
          <cell r="CB696">
            <v>-24.300003299998934</v>
          </cell>
          <cell r="CC696">
            <v>-10.799987900001724</v>
          </cell>
          <cell r="CD696">
            <v>-8.1000133999987156</v>
          </cell>
          <cell r="CE696">
            <v>-298.34986990003381</v>
          </cell>
          <cell r="CF696">
            <v>-31.19997400000284</v>
          </cell>
          <cell r="CG696">
            <v>-5.8499922000009974</v>
          </cell>
          <cell r="CH696">
            <v>11.699991199999204</v>
          </cell>
          <cell r="CI696">
            <v>-15.600071400000161</v>
          </cell>
          <cell r="CJ696">
            <v>-58.499973999998474</v>
          </cell>
          <cell r="CK696">
            <v>-40.949902500000462</v>
          </cell>
          <cell r="CL696">
            <v>-31.200004199999967</v>
          </cell>
          <cell r="CM696">
            <v>-38.999978600000759</v>
          </cell>
          <cell r="CN696">
            <v>-54.599977699999727</v>
          </cell>
          <cell r="CO696">
            <v>-19.499987799998053</v>
          </cell>
          <cell r="CP696">
            <v>-13.649961300001451</v>
          </cell>
          <cell r="CQ696">
            <v>-3.739999738172628E-5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25.499999699999535</v>
          </cell>
          <cell r="G697">
            <v>10.500035299999581</v>
          </cell>
          <cell r="H697">
            <v>15.749996299999111</v>
          </cell>
          <cell r="I697">
            <v>7.4999846999999136</v>
          </cell>
          <cell r="J697">
            <v>41.250015200001144</v>
          </cell>
          <cell r="K697">
            <v>24.75002189999941</v>
          </cell>
          <cell r="L697">
            <v>12.000004000001354</v>
          </cell>
          <cell r="M697">
            <v>34.499993100000211</v>
          </cell>
          <cell r="N697">
            <v>8.2500255999984802</v>
          </cell>
          <cell r="O697">
            <v>34.500002200000381</v>
          </cell>
          <cell r="P697">
            <v>9.0000015000005078</v>
          </cell>
          <cell r="Q697">
            <v>30.449982099999033</v>
          </cell>
          <cell r="R697">
            <v>573.74998090000008</v>
          </cell>
          <cell r="S697">
            <v>60.750000599997293</v>
          </cell>
          <cell r="T697">
            <v>20.249980200000209</v>
          </cell>
          <cell r="U697">
            <v>64.800034200001392</v>
          </cell>
          <cell r="V697">
            <v>13.500018799999452</v>
          </cell>
          <cell r="W697">
            <v>63.450056999998196</v>
          </cell>
          <cell r="X697">
            <v>44.550026999999318</v>
          </cell>
          <cell r="Y697">
            <v>41.849973700000191</v>
          </cell>
          <cell r="Z697">
            <v>90.450042299999041</v>
          </cell>
          <cell r="AA697">
            <v>41.849950399999216</v>
          </cell>
          <cell r="AB697">
            <v>41.849916700000904</v>
          </cell>
          <cell r="AC697">
            <v>39.149976199998491</v>
          </cell>
          <cell r="AD697">
            <v>51.300003799999104</v>
          </cell>
          <cell r="AE697">
            <v>469.79999869997846</v>
          </cell>
          <cell r="AF697">
            <v>59.400036399998498</v>
          </cell>
          <cell r="AG697">
            <v>21.59999770000104</v>
          </cell>
          <cell r="AH697">
            <v>66.150001199999679</v>
          </cell>
          <cell r="AI697">
            <v>26.999992300001395</v>
          </cell>
          <cell r="AJ697">
            <v>60.75001070000144</v>
          </cell>
          <cell r="AK697">
            <v>58.050005299999611</v>
          </cell>
          <cell r="AL697">
            <v>12.149957899999208</v>
          </cell>
          <cell r="AM697">
            <v>82.349974700002349</v>
          </cell>
          <cell r="AN697">
            <v>22.949992400001065</v>
          </cell>
          <cell r="AO697">
            <v>-32.399994399998832</v>
          </cell>
          <cell r="AP697">
            <v>31.050039099998685</v>
          </cell>
          <cell r="AQ697">
            <v>60.749985399997968</v>
          </cell>
          <cell r="AR697">
            <v>414.45022809994407</v>
          </cell>
          <cell r="AS697">
            <v>36.45001670000056</v>
          </cell>
          <cell r="AT697">
            <v>8.1000109000015073</v>
          </cell>
          <cell r="AU697">
            <v>32.399998099997902</v>
          </cell>
          <cell r="AV697">
            <v>21.599988699999813</v>
          </cell>
          <cell r="AW697">
            <v>70.200093899999047</v>
          </cell>
          <cell r="AX697">
            <v>28.350003999999899</v>
          </cell>
          <cell r="AY697">
            <v>2.6999968000000081</v>
          </cell>
          <cell r="AZ697">
            <v>68.85000239999863</v>
          </cell>
          <cell r="BA697">
            <v>27.000074200001109</v>
          </cell>
          <cell r="BB697">
            <v>56.700037399998109</v>
          </cell>
          <cell r="BC697">
            <v>18.899996599997394</v>
          </cell>
          <cell r="BD697">
            <v>43.200008399999206</v>
          </cell>
          <cell r="BE697">
            <v>306.45005180005683</v>
          </cell>
          <cell r="BF697">
            <v>54.000016099998902</v>
          </cell>
          <cell r="BG697">
            <v>1.3500195999986317</v>
          </cell>
          <cell r="BH697">
            <v>32.400003700000525</v>
          </cell>
          <cell r="BI697">
            <v>9.450019699999757</v>
          </cell>
          <cell r="BJ697">
            <v>28.350010199999815</v>
          </cell>
          <cell r="BK697">
            <v>43.200037800001155</v>
          </cell>
          <cell r="BL697">
            <v>20.250027300000511</v>
          </cell>
          <cell r="BM697">
            <v>28.349971700001333</v>
          </cell>
          <cell r="BN697">
            <v>32.400004700000864</v>
          </cell>
          <cell r="BO697">
            <v>36.449925500000973</v>
          </cell>
          <cell r="BP697">
            <v>1.3500431000029494</v>
          </cell>
          <cell r="BQ697">
            <v>18.899972400002298</v>
          </cell>
          <cell r="BR697">
            <v>220.05020490000607</v>
          </cell>
          <cell r="BS697">
            <v>36.449981099998695</v>
          </cell>
          <cell r="BT697">
            <v>2.7000134999998409</v>
          </cell>
          <cell r="BU697">
            <v>9.4499756000004709</v>
          </cell>
          <cell r="BV697">
            <v>2.6999430000014399</v>
          </cell>
          <cell r="BW697">
            <v>36.450148699997953</v>
          </cell>
          <cell r="BX697">
            <v>13.500038900001528</v>
          </cell>
          <cell r="BY697">
            <v>25.649957799998447</v>
          </cell>
          <cell r="BZ697">
            <v>41.8500468000002</v>
          </cell>
          <cell r="CA697">
            <v>21.600036099998761</v>
          </cell>
          <cell r="CB697">
            <v>16.200041399999463</v>
          </cell>
          <cell r="CC697">
            <v>14.850049999999101</v>
          </cell>
          <cell r="CD697">
            <v>-1.3500280000007479</v>
          </cell>
          <cell r="CE697">
            <v>234.00002750003478</v>
          </cell>
          <cell r="CF697">
            <v>19.49997479999729</v>
          </cell>
          <cell r="CG697">
            <v>7.8000090999994427</v>
          </cell>
          <cell r="CH697">
            <v>13.649979500001791</v>
          </cell>
          <cell r="CI697">
            <v>3.8999048000005132</v>
          </cell>
          <cell r="CJ697">
            <v>37.050066200001311</v>
          </cell>
          <cell r="CK697">
            <v>35.100100299998303</v>
          </cell>
          <cell r="CL697">
            <v>19.50007099999857</v>
          </cell>
          <cell r="CM697">
            <v>21.450027499999123</v>
          </cell>
          <cell r="CN697">
            <v>44.849910400000226</v>
          </cell>
          <cell r="CO697">
            <v>-1.9500583999979426</v>
          </cell>
          <cell r="CP697">
            <v>-17.54995940000299</v>
          </cell>
          <cell r="CQ697">
            <v>50.70000169999912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-44.099983799998881</v>
          </cell>
          <cell r="G698">
            <v>-23.099996999999348</v>
          </cell>
          <cell r="H698">
            <v>-31.500027399997634</v>
          </cell>
          <cell r="I698">
            <v>14.700000200000432</v>
          </cell>
          <cell r="J698">
            <v>-56.700014599999122</v>
          </cell>
          <cell r="K698">
            <v>-39.899976999999126</v>
          </cell>
          <cell r="L698">
            <v>2.0999784000014188</v>
          </cell>
          <cell r="M698">
            <v>-54.600071200000457</v>
          </cell>
          <cell r="N698">
            <v>-19.949950000000172</v>
          </cell>
          <cell r="O698">
            <v>-43.050029399997584</v>
          </cell>
          <cell r="P698">
            <v>-5.2499799999986863</v>
          </cell>
          <cell r="Q698">
            <v>-55.649951799998234</v>
          </cell>
          <cell r="R698">
            <v>-450.45014499998069</v>
          </cell>
          <cell r="S698">
            <v>-57.749982599998475</v>
          </cell>
          <cell r="T698">
            <v>-12.600024000001213</v>
          </cell>
          <cell r="U698">
            <v>-44.100030800000241</v>
          </cell>
          <cell r="V698">
            <v>-3.1500402000001486</v>
          </cell>
          <cell r="W698">
            <v>-47.250020999999833</v>
          </cell>
          <cell r="X698">
            <v>-40.949966800000766</v>
          </cell>
          <cell r="Y698">
            <v>-36.75002940000013</v>
          </cell>
          <cell r="Z698">
            <v>-66.150008399999933</v>
          </cell>
          <cell r="AA698">
            <v>-32.549983599999905</v>
          </cell>
          <cell r="AB698">
            <v>-33.600033999999141</v>
          </cell>
          <cell r="AC698">
            <v>-37.80001380000067</v>
          </cell>
          <cell r="AD698">
            <v>-37.800010400002066</v>
          </cell>
          <cell r="AE698">
            <v>-371.69997039996088</v>
          </cell>
          <cell r="AF698">
            <v>-53.550005600001896</v>
          </cell>
          <cell r="AG698">
            <v>-15.750006599999324</v>
          </cell>
          <cell r="AH698">
            <v>-36.749980399999913</v>
          </cell>
          <cell r="AI698">
            <v>-20.999955999999656</v>
          </cell>
          <cell r="AJ698">
            <v>-50.399983000001157</v>
          </cell>
          <cell r="AK698">
            <v>-43.04996519999986</v>
          </cell>
          <cell r="AL698">
            <v>-10.499967400000969</v>
          </cell>
          <cell r="AM698">
            <v>-70.349987600000532</v>
          </cell>
          <cell r="AN698">
            <v>-21.000036399998862</v>
          </cell>
          <cell r="AO698">
            <v>22.049987200000032</v>
          </cell>
          <cell r="AP698">
            <v>-19.950046199999633</v>
          </cell>
          <cell r="AQ698">
            <v>-51.450023199999123</v>
          </cell>
          <cell r="AR698">
            <v>-323.39976880000904</v>
          </cell>
          <cell r="AS698">
            <v>-32.549928199998249</v>
          </cell>
          <cell r="AT698">
            <v>-5.2500126000013552</v>
          </cell>
          <cell r="AU698">
            <v>-24.149999199999002</v>
          </cell>
          <cell r="AV698">
            <v>-20.99994180000067</v>
          </cell>
          <cell r="AW698">
            <v>-36.750005199999578</v>
          </cell>
          <cell r="AX698">
            <v>-38.850007400000322</v>
          </cell>
          <cell r="AY698">
            <v>-10.49993859999995</v>
          </cell>
          <cell r="AZ698">
            <v>-59.849973600001249</v>
          </cell>
          <cell r="BA698">
            <v>-18.899992999999085</v>
          </cell>
          <cell r="BB698">
            <v>-35.699985999999626</v>
          </cell>
          <cell r="BC698">
            <v>-16.799993000000541</v>
          </cell>
          <cell r="BD698">
            <v>-23.09999020000032</v>
          </cell>
          <cell r="BE698">
            <v>-235.19981059999554</v>
          </cell>
          <cell r="BF698">
            <v>-33.599941799999215</v>
          </cell>
          <cell r="BG698">
            <v>11.550027200000841</v>
          </cell>
          <cell r="BH698">
            <v>-25.200016799999503</v>
          </cell>
          <cell r="BI698">
            <v>-22.049959999998464</v>
          </cell>
          <cell r="BJ698">
            <v>-24.14999539999917</v>
          </cell>
          <cell r="BK698">
            <v>-18.899978000001283</v>
          </cell>
          <cell r="BL698">
            <v>-12.599922599998536</v>
          </cell>
          <cell r="BM698">
            <v>-23.099973400001545</v>
          </cell>
          <cell r="BN698">
            <v>-26.250051200000598</v>
          </cell>
          <cell r="BO698">
            <v>-48.299973599998339</v>
          </cell>
          <cell r="BP698">
            <v>-1.0500238000004174</v>
          </cell>
          <cell r="BQ698">
            <v>-11.550001200001134</v>
          </cell>
          <cell r="BR698">
            <v>-222.5999628000136</v>
          </cell>
          <cell r="BS698">
            <v>-34.650019200000315</v>
          </cell>
          <cell r="BT698">
            <v>2.1000067999993917</v>
          </cell>
          <cell r="BU698">
            <v>-4.1999985999991623</v>
          </cell>
          <cell r="BV698">
            <v>-18.900002600001244</v>
          </cell>
          <cell r="BW698">
            <v>-30.449991200001023</v>
          </cell>
          <cell r="BX698">
            <v>-22.049979000001258</v>
          </cell>
          <cell r="BY698">
            <v>-16.799980199999482</v>
          </cell>
          <cell r="BZ698">
            <v>-40.950000799999543</v>
          </cell>
          <cell r="CA698">
            <v>-23.100020999998378</v>
          </cell>
          <cell r="CB698">
            <v>-18.8999874000001</v>
          </cell>
          <cell r="CC698">
            <v>-8.3999617999998009</v>
          </cell>
          <cell r="CD698">
            <v>-6.3000277999999525</v>
          </cell>
          <cell r="CE698">
            <v>-160.64972880005371</v>
          </cell>
          <cell r="CF698">
            <v>-16.799957799999902</v>
          </cell>
          <cell r="CG698">
            <v>-3.1499678000000131</v>
          </cell>
          <cell r="CH698">
            <v>6.3000339999998687</v>
          </cell>
          <cell r="CI698">
            <v>-8.4000041999988753</v>
          </cell>
          <cell r="CJ698">
            <v>-31.499918000001344</v>
          </cell>
          <cell r="CK698">
            <v>-22.049972599999819</v>
          </cell>
          <cell r="CL698">
            <v>-16.799992999998722</v>
          </cell>
          <cell r="CM698">
            <v>-20.999985200000083</v>
          </cell>
          <cell r="CN698">
            <v>-29.399948199999926</v>
          </cell>
          <cell r="CO698">
            <v>-10.499985599999491</v>
          </cell>
          <cell r="CP698">
            <v>-7.3500210000001971</v>
          </cell>
          <cell r="CQ698">
            <v>-9.4000006356509402E-6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35.699994999999035</v>
          </cell>
          <cell r="G699">
            <v>14.700038400000267</v>
          </cell>
          <cell r="H699">
            <v>22.049970199999734</v>
          </cell>
          <cell r="I699">
            <v>10.499988199999279</v>
          </cell>
          <cell r="J699">
            <v>57.750028000000384</v>
          </cell>
          <cell r="K699">
            <v>34.650013799999215</v>
          </cell>
          <cell r="L699">
            <v>16.79996680000113</v>
          </cell>
          <cell r="M699">
            <v>48.300024800000756</v>
          </cell>
          <cell r="N699">
            <v>11.550032799999826</v>
          </cell>
          <cell r="O699">
            <v>48.300000999999611</v>
          </cell>
          <cell r="P699">
            <v>12.599987999999939</v>
          </cell>
          <cell r="Q699">
            <v>40.949985199998991</v>
          </cell>
          <cell r="R699">
            <v>446.24992080003722</v>
          </cell>
          <cell r="S699">
            <v>47.249988599998687</v>
          </cell>
          <cell r="T699">
            <v>15.749969000000419</v>
          </cell>
          <cell r="U699">
            <v>50.400040000000445</v>
          </cell>
          <cell r="V699">
            <v>10.500009400000636</v>
          </cell>
          <cell r="W699">
            <v>49.35002379999969</v>
          </cell>
          <cell r="X699">
            <v>34.650023600001077</v>
          </cell>
          <cell r="Y699">
            <v>32.550004000000627</v>
          </cell>
          <cell r="Z699">
            <v>70.350033599999733</v>
          </cell>
          <cell r="AA699">
            <v>32.549912000000404</v>
          </cell>
          <cell r="AB699">
            <v>32.549942400000873</v>
          </cell>
          <cell r="AC699">
            <v>30.449983000000429</v>
          </cell>
          <cell r="AD699">
            <v>39.899991399999635</v>
          </cell>
          <cell r="AE699">
            <v>365.39997319996473</v>
          </cell>
          <cell r="AF699">
            <v>46.200019200001407</v>
          </cell>
          <cell r="AG699">
            <v>16.799990999999864</v>
          </cell>
          <cell r="AH699">
            <v>51.450011599999925</v>
          </cell>
          <cell r="AI699">
            <v>21.000019600000087</v>
          </cell>
          <cell r="AJ699">
            <v>47.250020800000129</v>
          </cell>
          <cell r="AK699">
            <v>45.150013200000103</v>
          </cell>
          <cell r="AL699">
            <v>9.449960200001442</v>
          </cell>
          <cell r="AM699">
            <v>64.049922199999855</v>
          </cell>
          <cell r="AN699">
            <v>17.849961200001417</v>
          </cell>
          <cell r="AO699">
            <v>-25.199957799999538</v>
          </cell>
          <cell r="AP699">
            <v>24.150014000000738</v>
          </cell>
          <cell r="AQ699">
            <v>47.249997999999323</v>
          </cell>
          <cell r="AR699">
            <v>322.35022179997759</v>
          </cell>
          <cell r="AS699">
            <v>28.350006199998461</v>
          </cell>
          <cell r="AT699">
            <v>6.3000166000001627</v>
          </cell>
          <cell r="AU699">
            <v>25.200040800000352</v>
          </cell>
          <cell r="AV699">
            <v>16.79999239999961</v>
          </cell>
          <cell r="AW699">
            <v>54.600072600000203</v>
          </cell>
          <cell r="AX699">
            <v>22.050011000001177</v>
          </cell>
          <cell r="AY699">
            <v>2.0999878000002354</v>
          </cell>
          <cell r="AZ699">
            <v>53.549946600000112</v>
          </cell>
          <cell r="BA699">
            <v>21.000046200000725</v>
          </cell>
          <cell r="BB699">
            <v>44.100083200000881</v>
          </cell>
          <cell r="BC699">
            <v>14.700004600001193</v>
          </cell>
          <cell r="BD699">
            <v>33.600013799999942</v>
          </cell>
          <cell r="BE699">
            <v>238.35014639998553</v>
          </cell>
          <cell r="BF699">
            <v>42.000010800000382</v>
          </cell>
          <cell r="BG699">
            <v>1.0500146000013046</v>
          </cell>
          <cell r="BH699">
            <v>25.200001400000474</v>
          </cell>
          <cell r="BI699">
            <v>7.3500299999996059</v>
          </cell>
          <cell r="BJ699">
            <v>22.050061400001141</v>
          </cell>
          <cell r="BK699">
            <v>33.60005160000037</v>
          </cell>
          <cell r="BL699">
            <v>15.749996399999873</v>
          </cell>
          <cell r="BM699">
            <v>22.050022800000079</v>
          </cell>
          <cell r="BN699">
            <v>25.200014600000941</v>
          </cell>
          <cell r="BO699">
            <v>28.349944400000822</v>
          </cell>
          <cell r="BP699">
            <v>1.0500260000007984</v>
          </cell>
          <cell r="BQ699">
            <v>14.699972399999751</v>
          </cell>
          <cell r="BR699">
            <v>171.15014360001078</v>
          </cell>
          <cell r="BS699">
            <v>28.349953000000824</v>
          </cell>
          <cell r="BT699">
            <v>2.0999940000001516</v>
          </cell>
          <cell r="BU699">
            <v>7.3499685999995563</v>
          </cell>
          <cell r="BV699">
            <v>2.0999814000006154</v>
          </cell>
          <cell r="BW699">
            <v>28.350104600000122</v>
          </cell>
          <cell r="BX699">
            <v>10.500034400000004</v>
          </cell>
          <cell r="BY699">
            <v>19.949999200000093</v>
          </cell>
          <cell r="BZ699">
            <v>32.550049399998898</v>
          </cell>
          <cell r="CA699">
            <v>16.800020599999698</v>
          </cell>
          <cell r="CB699">
            <v>12.600014999999985</v>
          </cell>
          <cell r="CC699">
            <v>11.550046199999997</v>
          </cell>
          <cell r="CD699">
            <v>-1.0500227999982599</v>
          </cell>
          <cell r="CE699">
            <v>126.00006220003706</v>
          </cell>
          <cell r="CF699">
            <v>10.499992400000338</v>
          </cell>
          <cell r="CG699">
            <v>4.1999978000003466</v>
          </cell>
          <cell r="CH699">
            <v>7.3499804000002769</v>
          </cell>
          <cell r="CI699">
            <v>2.0999632000002748</v>
          </cell>
          <cell r="CJ699">
            <v>19.95000379999874</v>
          </cell>
          <cell r="CK699">
            <v>18.900040599999556</v>
          </cell>
          <cell r="CL699">
            <v>10.499998999999661</v>
          </cell>
          <cell r="CM699">
            <v>11.550024599999233</v>
          </cell>
          <cell r="CN699">
            <v>24.150003799999467</v>
          </cell>
          <cell r="CO699">
            <v>-1.0500006000002031</v>
          </cell>
          <cell r="CP699">
            <v>-9.4499806000003446</v>
          </cell>
          <cell r="CQ699">
            <v>27.3000377999997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7">
          <cell r="F707">
            <v>-2802.1729636339005</v>
          </cell>
          <cell r="G707">
            <v>-4776.0829220197629</v>
          </cell>
          <cell r="H707">
            <v>-9514.3633038303815</v>
          </cell>
          <cell r="I707">
            <v>-11374.545608089538</v>
          </cell>
          <cell r="J707">
            <v>-12955.430268295575</v>
          </cell>
          <cell r="K707">
            <v>-10998.472130139824</v>
          </cell>
          <cell r="L707">
            <v>-9204.7359901485033</v>
          </cell>
          <cell r="M707">
            <v>-9038.6912443828769</v>
          </cell>
          <cell r="N707">
            <v>-9187.0898485211655</v>
          </cell>
          <cell r="O707">
            <v>-8338.9509108713828</v>
          </cell>
          <cell r="P707">
            <v>-3382.0796459242702</v>
          </cell>
          <cell r="Q707">
            <v>-3542.2455024805386</v>
          </cell>
          <cell r="R707">
            <v>-92121.131583597511</v>
          </cell>
          <cell r="S707">
            <v>-2719.0822761503514</v>
          </cell>
          <cell r="T707">
            <v>-3848.4763881994877</v>
          </cell>
          <cell r="U707">
            <v>-8655.8310492506716</v>
          </cell>
          <cell r="V707">
            <v>-11830.49773116014</v>
          </cell>
          <cell r="W707">
            <v>-13269.540615082718</v>
          </cell>
          <cell r="X707">
            <v>-11369.296033469727</v>
          </cell>
          <cell r="Y707">
            <v>-9025.4898907016031</v>
          </cell>
          <cell r="Z707">
            <v>-8309.418500903761</v>
          </cell>
          <cell r="AA707">
            <v>-8729.8603689458687</v>
          </cell>
          <cell r="AB707">
            <v>-7876.6571912516374</v>
          </cell>
          <cell r="AC707">
            <v>-3669.3397811367176</v>
          </cell>
          <cell r="AD707">
            <v>-2817.6417573483195</v>
          </cell>
          <cell r="AE707">
            <v>-103183.82214189693</v>
          </cell>
          <cell r="AF707">
            <v>-3984.8872958202846</v>
          </cell>
          <cell r="AG707">
            <v>-6860.3029190397356</v>
          </cell>
          <cell r="AH707">
            <v>-8878.339417290641</v>
          </cell>
          <cell r="AI707">
            <v>-11165.761426540092</v>
          </cell>
          <cell r="AJ707">
            <v>-15668.482754243538</v>
          </cell>
          <cell r="AK707">
            <v>-11425.970602619927</v>
          </cell>
          <cell r="AL707">
            <v>-8332.9002182087861</v>
          </cell>
          <cell r="AM707">
            <v>-9350.6100588589907</v>
          </cell>
          <cell r="AN707">
            <v>-10428.271648373688</v>
          </cell>
          <cell r="AO707">
            <v>-8343.930421490455</v>
          </cell>
          <cell r="AP707">
            <v>-4765.3223998709582</v>
          </cell>
          <cell r="AQ707">
            <v>-3979.042979540769</v>
          </cell>
          <cell r="AR707">
            <v>-99845.295619864017</v>
          </cell>
          <cell r="AS707">
            <v>-3867.7271251780912</v>
          </cell>
          <cell r="AT707">
            <v>-6343.1684302398935</v>
          </cell>
          <cell r="AU707">
            <v>-8437.7070157253183</v>
          </cell>
          <cell r="AV707">
            <v>-10591.792624519439</v>
          </cell>
          <cell r="AW707">
            <v>-14244.363671436673</v>
          </cell>
          <cell r="AX707">
            <v>-11952.207583100069</v>
          </cell>
          <cell r="AY707">
            <v>-8845.6637806608342</v>
          </cell>
          <cell r="AZ707">
            <v>-9201.7974860959221</v>
          </cell>
          <cell r="BA707">
            <v>-9606.6643501895014</v>
          </cell>
          <cell r="BB707">
            <v>-7924.3150104675442</v>
          </cell>
          <cell r="BC707">
            <v>-4829.3196584165562</v>
          </cell>
          <cell r="BD707">
            <v>-4000.568883829983</v>
          </cell>
          <cell r="BE707">
            <v>-96468.905332610011</v>
          </cell>
          <cell r="BF707">
            <v>-3187.5099039757624</v>
          </cell>
          <cell r="BG707">
            <v>-5669.4179058098234</v>
          </cell>
          <cell r="BH707">
            <v>-8304.2501677542459</v>
          </cell>
          <cell r="BI707">
            <v>-11114.746547899675</v>
          </cell>
          <cell r="BJ707">
            <v>-13123.210831679404</v>
          </cell>
          <cell r="BK707">
            <v>-10305.270507879788</v>
          </cell>
          <cell r="BL707">
            <v>-8789.8611134118401</v>
          </cell>
          <cell r="BM707">
            <v>-9939.7364660778549</v>
          </cell>
          <cell r="BN707">
            <v>-9647.9889346221462</v>
          </cell>
          <cell r="BO707">
            <v>-9110.6053533519153</v>
          </cell>
          <cell r="BP707">
            <v>-3941.9054254270159</v>
          </cell>
          <cell r="BQ707">
            <v>-3334.4021747198422</v>
          </cell>
          <cell r="BR707">
            <v>-108926.12613676488</v>
          </cell>
          <cell r="BS707">
            <v>-3320.7132638613693</v>
          </cell>
          <cell r="BT707">
            <v>-6121.7856980790384</v>
          </cell>
          <cell r="BU707">
            <v>-6883.0272570834495</v>
          </cell>
          <cell r="BV707">
            <v>-9183.6655043307692</v>
          </cell>
          <cell r="BW707">
            <v>-14476.535420471802</v>
          </cell>
          <cell r="BX707">
            <v>-12854.831893938128</v>
          </cell>
          <cell r="BY707">
            <v>-11801.754230900668</v>
          </cell>
          <cell r="BZ707">
            <v>-12008.791832651477</v>
          </cell>
          <cell r="CA707">
            <v>-12040.630471718032</v>
          </cell>
          <cell r="CB707">
            <v>-10067.811732874718</v>
          </cell>
          <cell r="CC707">
            <v>-5385.6073455414735</v>
          </cell>
          <cell r="CD707">
            <v>-4780.9714853134938</v>
          </cell>
          <cell r="CE707">
            <v>-113700.16424825788</v>
          </cell>
          <cell r="CF707">
            <v>-3447.0445288307965</v>
          </cell>
          <cell r="CG707">
            <v>-5147.6465993081219</v>
          </cell>
          <cell r="CH707">
            <v>-9166.3194208792411</v>
          </cell>
          <cell r="CI707">
            <v>-11620.157929809764</v>
          </cell>
          <cell r="CJ707">
            <v>-13973.032940998673</v>
          </cell>
          <cell r="CK707">
            <v>-14206.893635138404</v>
          </cell>
          <cell r="CL707">
            <v>-13373.913126041181</v>
          </cell>
          <cell r="CM707">
            <v>-13291.594165128656</v>
          </cell>
          <cell r="CN707">
            <v>-11422.868460009806</v>
          </cell>
          <cell r="CO707">
            <v>-9207.3343549119309</v>
          </cell>
          <cell r="CP707">
            <v>-4318.4755027634092</v>
          </cell>
          <cell r="CQ707">
            <v>-4524.8835844355635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-45.27819999999997</v>
          </cell>
          <cell r="M714">
            <v>-7.9744577000000003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-183.16190000000097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-68.617600000000493</v>
          </cell>
          <cell r="Z714">
            <v>-114.54430000000002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-143.91164000000026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-59.601599999999962</v>
          </cell>
          <cell r="AM714">
            <v>-84.310040000000072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-233.46003900000142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-21.479339</v>
          </cell>
          <cell r="AY714">
            <v>-151.20129999999972</v>
          </cell>
          <cell r="AZ714">
            <v>-60.77940000000001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-390.79446400000052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2.0385999999994908E-2</v>
          </cell>
          <cell r="BL714">
            <v>-232.0561000000007</v>
          </cell>
          <cell r="BM714">
            <v>-143.11599999999999</v>
          </cell>
          <cell r="BN714">
            <v>-15.642749999999978</v>
          </cell>
          <cell r="BO714">
            <v>0</v>
          </cell>
          <cell r="BP714">
            <v>0</v>
          </cell>
          <cell r="BQ714">
            <v>0</v>
          </cell>
          <cell r="BR714">
            <v>-168.10491749999983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-5.8227499999999877E-2</v>
          </cell>
          <cell r="BY714">
            <v>-132.96829999999954</v>
          </cell>
          <cell r="BZ714">
            <v>-36.696340000000077</v>
          </cell>
          <cell r="CA714">
            <v>1.6179500000000075</v>
          </cell>
          <cell r="CB714">
            <v>0</v>
          </cell>
          <cell r="CC714">
            <v>0</v>
          </cell>
          <cell r="CD714">
            <v>0</v>
          </cell>
          <cell r="CE714">
            <v>-183.73650000000089</v>
          </cell>
          <cell r="CF714">
            <v>0</v>
          </cell>
          <cell r="CG714">
            <v>0</v>
          </cell>
          <cell r="CH714">
            <v>0</v>
          </cell>
          <cell r="CI714">
            <v>6.9050000000004275E-2</v>
          </cell>
          <cell r="CJ714">
            <v>0</v>
          </cell>
          <cell r="CK714">
            <v>-21.048949999999991</v>
          </cell>
          <cell r="CL714">
            <v>-91.716400000000249</v>
          </cell>
          <cell r="CM714">
            <v>-71.040200000000141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-10.373019999999997</v>
          </cell>
          <cell r="M715">
            <v>-24.341450000000009</v>
          </cell>
          <cell r="N715">
            <v>0</v>
          </cell>
          <cell r="O715">
            <v>2.0600000000000023</v>
          </cell>
          <cell r="P715">
            <v>0</v>
          </cell>
          <cell r="Q715">
            <v>0</v>
          </cell>
          <cell r="R715">
            <v>-28.035200000000259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-11.81230000000005</v>
          </cell>
          <cell r="Z715">
            <v>-18.282900000000041</v>
          </cell>
          <cell r="AA715">
            <v>0</v>
          </cell>
          <cell r="AB715">
            <v>2.0600000000000023</v>
          </cell>
          <cell r="AC715">
            <v>0</v>
          </cell>
          <cell r="AD715">
            <v>0</v>
          </cell>
          <cell r="AE715">
            <v>14.327696999999944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3.6924999999999955</v>
          </cell>
          <cell r="AM715">
            <v>8.5751999999999953</v>
          </cell>
          <cell r="AN715">
            <v>0</v>
          </cell>
          <cell r="AO715">
            <v>2.0599969999999956</v>
          </cell>
          <cell r="AP715">
            <v>0</v>
          </cell>
          <cell r="AQ715">
            <v>0</v>
          </cell>
          <cell r="AR715">
            <v>-25.64724799999999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3.4463000000000648</v>
          </cell>
          <cell r="AZ715">
            <v>-31.153540000000021</v>
          </cell>
          <cell r="BA715">
            <v>0</v>
          </cell>
          <cell r="BB715">
            <v>2.0599920000000012</v>
          </cell>
          <cell r="BC715">
            <v>0</v>
          </cell>
          <cell r="BD715">
            <v>0</v>
          </cell>
          <cell r="BE715">
            <v>-112.91605499999969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-19.952674999999999</v>
          </cell>
          <cell r="BL715">
            <v>-47.867999999999938</v>
          </cell>
          <cell r="BM715">
            <v>-8.1030600000000277</v>
          </cell>
          <cell r="BN715">
            <v>-36.992320000000007</v>
          </cell>
          <cell r="BO715">
            <v>0</v>
          </cell>
          <cell r="BP715">
            <v>0</v>
          </cell>
          <cell r="BQ715">
            <v>0</v>
          </cell>
          <cell r="BR715">
            <v>-8.8112099999998463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-7.2619100000000003</v>
          </cell>
          <cell r="BY715">
            <v>-1.5492999999999029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-117.60840000000053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-0.18670000000000186</v>
          </cell>
          <cell r="CL715">
            <v>-41.634000000000015</v>
          </cell>
          <cell r="CM715">
            <v>-75.787700000000086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-55.651219999999967</v>
          </cell>
          <cell r="M718">
            <v>-32.315907700000011</v>
          </cell>
          <cell r="N718">
            <v>0</v>
          </cell>
          <cell r="O718">
            <v>2.0600000000000023</v>
          </cell>
          <cell r="P718">
            <v>0</v>
          </cell>
          <cell r="Q718">
            <v>0</v>
          </cell>
          <cell r="R718">
            <v>-211.19709999999941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-80.429900000000089</v>
          </cell>
          <cell r="Z718">
            <v>-132.82720000000018</v>
          </cell>
          <cell r="AA718">
            <v>0</v>
          </cell>
          <cell r="AB718">
            <v>2.0600000000000023</v>
          </cell>
          <cell r="AC718">
            <v>0</v>
          </cell>
          <cell r="AD718">
            <v>0</v>
          </cell>
          <cell r="AE718">
            <v>-129.58394300000054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-55.909099999999853</v>
          </cell>
          <cell r="AM718">
            <v>-75.734840000000077</v>
          </cell>
          <cell r="AN718">
            <v>0</v>
          </cell>
          <cell r="AO718">
            <v>2.0599969999999956</v>
          </cell>
          <cell r="AP718">
            <v>0</v>
          </cell>
          <cell r="AQ718">
            <v>0</v>
          </cell>
          <cell r="AR718">
            <v>-259.10728699999709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-21.479338999999996</v>
          </cell>
          <cell r="AY718">
            <v>-147.7549999999992</v>
          </cell>
          <cell r="AZ718">
            <v>-91.932939999999917</v>
          </cell>
          <cell r="BA718">
            <v>0</v>
          </cell>
          <cell r="BB718">
            <v>2.0599920000000012</v>
          </cell>
          <cell r="BC718">
            <v>0</v>
          </cell>
          <cell r="BD718">
            <v>0</v>
          </cell>
          <cell r="BE718">
            <v>-503.7105190000002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-19.932288999999997</v>
          </cell>
          <cell r="BL718">
            <v>-279.92410000000109</v>
          </cell>
          <cell r="BM718">
            <v>-151.2190599999999</v>
          </cell>
          <cell r="BN718">
            <v>-52.635070000000042</v>
          </cell>
          <cell r="BO718">
            <v>0</v>
          </cell>
          <cell r="BP718">
            <v>0</v>
          </cell>
          <cell r="BQ718">
            <v>0</v>
          </cell>
          <cell r="BR718">
            <v>-176.91612749999877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-7.3201375000000084</v>
          </cell>
          <cell r="BY718">
            <v>-134.51759999999922</v>
          </cell>
          <cell r="BZ718">
            <v>-36.696339999999964</v>
          </cell>
          <cell r="CA718">
            <v>1.6179500000000075</v>
          </cell>
          <cell r="CB718">
            <v>0</v>
          </cell>
          <cell r="CC718">
            <v>0</v>
          </cell>
          <cell r="CD718">
            <v>0</v>
          </cell>
          <cell r="CE718">
            <v>-301.34490000000005</v>
          </cell>
          <cell r="CF718">
            <v>0</v>
          </cell>
          <cell r="CG718">
            <v>0</v>
          </cell>
          <cell r="CH718">
            <v>0</v>
          </cell>
          <cell r="CI718">
            <v>6.9050000000004275E-2</v>
          </cell>
          <cell r="CJ718">
            <v>0</v>
          </cell>
          <cell r="CK718">
            <v>-21.235649999999993</v>
          </cell>
          <cell r="CL718">
            <v>-133.35039999999935</v>
          </cell>
          <cell r="CM718">
            <v>-146.8279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 t="str">
            <v>=</v>
          </cell>
          <cell r="G719" t="str">
            <v>=</v>
          </cell>
          <cell r="H719" t="str">
            <v>=</v>
          </cell>
          <cell r="I719" t="str">
            <v>=</v>
          </cell>
          <cell r="J719" t="str">
            <v>=</v>
          </cell>
          <cell r="K719" t="str">
            <v>=</v>
          </cell>
          <cell r="L719" t="str">
            <v>=</v>
          </cell>
          <cell r="M719" t="str">
            <v>=</v>
          </cell>
          <cell r="N719" t="str">
            <v>=</v>
          </cell>
          <cell r="O719" t="str">
            <v>=</v>
          </cell>
          <cell r="P719" t="str">
            <v>=</v>
          </cell>
          <cell r="Q719" t="str">
            <v>=</v>
          </cell>
          <cell r="R719" t="str">
            <v>=</v>
          </cell>
          <cell r="S719" t="str">
            <v>=</v>
          </cell>
          <cell r="T719" t="str">
            <v>=</v>
          </cell>
          <cell r="U719" t="str">
            <v>=</v>
          </cell>
          <cell r="V719" t="str">
            <v>=</v>
          </cell>
          <cell r="W719" t="str">
            <v>=</v>
          </cell>
          <cell r="X719" t="str">
            <v>=</v>
          </cell>
          <cell r="Y719" t="str">
            <v>=</v>
          </cell>
          <cell r="Z719" t="str">
            <v>=</v>
          </cell>
          <cell r="AA719" t="str">
            <v>=</v>
          </cell>
          <cell r="AB719" t="str">
            <v>=</v>
          </cell>
          <cell r="AC719" t="str">
            <v>=</v>
          </cell>
          <cell r="AD719" t="str">
            <v>=</v>
          </cell>
          <cell r="AE719" t="str">
            <v>=</v>
          </cell>
          <cell r="AF719" t="str">
            <v>=</v>
          </cell>
          <cell r="AG719" t="str">
            <v>=</v>
          </cell>
          <cell r="AH719" t="str">
            <v>=</v>
          </cell>
          <cell r="AI719" t="str">
            <v>=</v>
          </cell>
          <cell r="AJ719" t="str">
            <v>=</v>
          </cell>
          <cell r="AK719" t="str">
            <v>=</v>
          </cell>
          <cell r="AL719" t="str">
            <v>=</v>
          </cell>
          <cell r="AM719" t="str">
            <v>=</v>
          </cell>
          <cell r="AN719" t="str">
            <v>=</v>
          </cell>
          <cell r="AO719" t="str">
            <v>=</v>
          </cell>
          <cell r="AP719" t="str">
            <v>=</v>
          </cell>
          <cell r="AQ719" t="str">
            <v>=</v>
          </cell>
          <cell r="AR719" t="str">
            <v>=</v>
          </cell>
          <cell r="AS719" t="str">
            <v>=</v>
          </cell>
          <cell r="AT719" t="str">
            <v>=</v>
          </cell>
          <cell r="AU719" t="str">
            <v>=</v>
          </cell>
          <cell r="AV719" t="str">
            <v>=</v>
          </cell>
          <cell r="AW719" t="str">
            <v>=</v>
          </cell>
          <cell r="AX719" t="str">
            <v>=</v>
          </cell>
          <cell r="AY719" t="str">
            <v>=</v>
          </cell>
          <cell r="AZ719" t="str">
            <v>=</v>
          </cell>
          <cell r="BA719" t="str">
            <v>=</v>
          </cell>
          <cell r="BB719" t="str">
            <v>=</v>
          </cell>
          <cell r="BC719" t="str">
            <v>=</v>
          </cell>
          <cell r="BD719" t="str">
            <v>=</v>
          </cell>
          <cell r="BE719" t="str">
            <v>=</v>
          </cell>
          <cell r="BF719" t="str">
            <v>=</v>
          </cell>
          <cell r="BG719" t="str">
            <v>=</v>
          </cell>
          <cell r="BH719" t="str">
            <v>=</v>
          </cell>
          <cell r="BI719" t="str">
            <v>=</v>
          </cell>
          <cell r="BJ719" t="str">
            <v>=</v>
          </cell>
          <cell r="BK719" t="str">
            <v>=</v>
          </cell>
          <cell r="BL719" t="str">
            <v>=</v>
          </cell>
          <cell r="BM719" t="str">
            <v>=</v>
          </cell>
          <cell r="BN719" t="str">
            <v>=</v>
          </cell>
          <cell r="BO719" t="str">
            <v>=</v>
          </cell>
          <cell r="BP719" t="str">
            <v>=</v>
          </cell>
          <cell r="BQ719" t="str">
            <v>=</v>
          </cell>
          <cell r="BR719" t="str">
            <v>=</v>
          </cell>
          <cell r="BS719" t="str">
            <v>=</v>
          </cell>
          <cell r="BT719" t="str">
            <v>=</v>
          </cell>
          <cell r="BU719" t="str">
            <v>=</v>
          </cell>
          <cell r="BV719" t="str">
            <v>=</v>
          </cell>
          <cell r="BW719" t="str">
            <v>=</v>
          </cell>
          <cell r="BX719" t="str">
            <v>=</v>
          </cell>
          <cell r="BY719" t="str">
            <v>=</v>
          </cell>
          <cell r="BZ719" t="str">
            <v>=</v>
          </cell>
          <cell r="CA719" t="str">
            <v>=</v>
          </cell>
          <cell r="CB719" t="str">
            <v>=</v>
          </cell>
          <cell r="CC719" t="str">
            <v>=</v>
          </cell>
          <cell r="CD719" t="str">
            <v>=</v>
          </cell>
          <cell r="CE719" t="str">
            <v>=</v>
          </cell>
          <cell r="CF719" t="str">
            <v>=</v>
          </cell>
          <cell r="CG719" t="str">
            <v>=</v>
          </cell>
          <cell r="CH719" t="str">
            <v>=</v>
          </cell>
          <cell r="CI719" t="str">
            <v>=</v>
          </cell>
          <cell r="CJ719" t="str">
            <v>=</v>
          </cell>
          <cell r="CK719" t="str">
            <v>=</v>
          </cell>
          <cell r="CL719" t="str">
            <v>=</v>
          </cell>
          <cell r="CM719" t="str">
            <v>=</v>
          </cell>
          <cell r="CN719" t="str">
            <v>=</v>
          </cell>
          <cell r="CO719" t="str">
            <v>=</v>
          </cell>
          <cell r="CP719" t="str">
            <v>=</v>
          </cell>
          <cell r="CQ719" t="str">
            <v>=</v>
          </cell>
          <cell r="CR719" t="str">
            <v>=</v>
          </cell>
          <cell r="CS719" t="str">
            <v>=</v>
          </cell>
          <cell r="CT719" t="str">
            <v>=</v>
          </cell>
          <cell r="CU719" t="str">
            <v>=</v>
          </cell>
          <cell r="CV719" t="str">
            <v>=</v>
          </cell>
          <cell r="CW719" t="str">
            <v>=</v>
          </cell>
          <cell r="CX719" t="str">
            <v>=</v>
          </cell>
          <cell r="CY719" t="str">
            <v>=</v>
          </cell>
          <cell r="CZ719" t="str">
            <v>=</v>
          </cell>
          <cell r="DA719" t="str">
            <v>=</v>
          </cell>
          <cell r="DB719" t="str">
            <v>=</v>
          </cell>
          <cell r="DC719" t="str">
            <v>=</v>
          </cell>
          <cell r="DD719" t="str">
            <v>=</v>
          </cell>
          <cell r="DE719" t="str">
            <v>=</v>
          </cell>
          <cell r="DF719" t="str">
            <v>=</v>
          </cell>
          <cell r="DG719" t="str">
            <v>=</v>
          </cell>
          <cell r="DH719" t="str">
            <v>=</v>
          </cell>
          <cell r="DI719" t="str">
            <v>=</v>
          </cell>
          <cell r="DJ719" t="str">
            <v>=</v>
          </cell>
          <cell r="DK719" t="str">
            <v>=</v>
          </cell>
          <cell r="DL719" t="str">
            <v>=</v>
          </cell>
          <cell r="DM719" t="str">
            <v>=</v>
          </cell>
          <cell r="DN719" t="str">
            <v>=</v>
          </cell>
          <cell r="DO719" t="str">
            <v>=</v>
          </cell>
          <cell r="DP719" t="str">
            <v>=</v>
          </cell>
          <cell r="DQ719" t="str">
            <v>=</v>
          </cell>
          <cell r="DR719" t="str">
            <v>=</v>
          </cell>
          <cell r="DS719" t="str">
            <v>=</v>
          </cell>
          <cell r="DT719" t="str">
            <v>=</v>
          </cell>
          <cell r="DU719" t="str">
            <v>=</v>
          </cell>
          <cell r="DV719" t="str">
            <v>=</v>
          </cell>
          <cell r="DW719" t="str">
            <v>=</v>
          </cell>
          <cell r="DX719" t="str">
            <v>=</v>
          </cell>
          <cell r="DY719" t="str">
            <v>=</v>
          </cell>
          <cell r="DZ719" t="str">
            <v>=</v>
          </cell>
          <cell r="EA719" t="str">
            <v>=</v>
          </cell>
          <cell r="EB719" t="str">
            <v>=</v>
          </cell>
          <cell r="EC719" t="str">
            <v>=</v>
          </cell>
          <cell r="ED719" t="str">
            <v>=</v>
          </cell>
        </row>
        <row r="720">
          <cell r="F720">
            <v>312.30050711520016</v>
          </cell>
          <cell r="G720">
            <v>370.91770496312529</v>
          </cell>
          <cell r="H720">
            <v>857.63943340349942</v>
          </cell>
          <cell r="I720">
            <v>1282.725082100369</v>
          </cell>
          <cell r="J720">
            <v>1400.8056586496532</v>
          </cell>
          <cell r="K720">
            <v>284.23715735971928</v>
          </cell>
          <cell r="L720">
            <v>1918.5659031802788</v>
          </cell>
          <cell r="M720">
            <v>212.72581647150218</v>
          </cell>
          <cell r="N720">
            <v>429.8104893732816</v>
          </cell>
          <cell r="O720">
            <v>700.93162024300545</v>
          </cell>
          <cell r="P720">
            <v>79.813788022845984</v>
          </cell>
          <cell r="Q720">
            <v>507.61495956312865</v>
          </cell>
          <cell r="R720">
            <v>7816.0140420794487</v>
          </cell>
          <cell r="S720">
            <v>-34.225485367700458</v>
          </cell>
          <cell r="T720">
            <v>417.31610879395157</v>
          </cell>
          <cell r="U720">
            <v>1046.9464115127921</v>
          </cell>
          <cell r="V720">
            <v>1188.3160180887207</v>
          </cell>
          <cell r="W720">
            <v>1750.7061893325299</v>
          </cell>
          <cell r="X720">
            <v>281.13665273506194</v>
          </cell>
          <cell r="Y720">
            <v>1418.0531465290114</v>
          </cell>
          <cell r="Z720">
            <v>604.28099732100964</v>
          </cell>
          <cell r="AA720">
            <v>382.52540655992925</v>
          </cell>
          <cell r="AB720">
            <v>312.23059487342834</v>
          </cell>
          <cell r="AC720">
            <v>245.40432302840054</v>
          </cell>
          <cell r="AD720">
            <v>203.32367866765708</v>
          </cell>
          <cell r="AE720">
            <v>7837.1148163378239</v>
          </cell>
          <cell r="AF720">
            <v>293.65213479660451</v>
          </cell>
          <cell r="AG720">
            <v>552.46618526894599</v>
          </cell>
          <cell r="AH720">
            <v>1193.8559473697096</v>
          </cell>
          <cell r="AI720">
            <v>1051.1792476288974</v>
          </cell>
          <cell r="AJ720">
            <v>1195.7437871405855</v>
          </cell>
          <cell r="AK720">
            <v>625.98422070033848</v>
          </cell>
          <cell r="AL720">
            <v>1371.2517647510394</v>
          </cell>
          <cell r="AM720">
            <v>291.97776431869715</v>
          </cell>
          <cell r="AN720">
            <v>371.93329115025699</v>
          </cell>
          <cell r="AO720">
            <v>286.29048281535506</v>
          </cell>
          <cell r="AP720">
            <v>476.61473942827433</v>
          </cell>
          <cell r="AQ720">
            <v>126.16525097936392</v>
          </cell>
          <cell r="AR720">
            <v>9642.8219270557165</v>
          </cell>
          <cell r="AS720">
            <v>424.63524957187474</v>
          </cell>
          <cell r="AT720">
            <v>580.8884067311883</v>
          </cell>
          <cell r="AU720">
            <v>1141.482586436905</v>
          </cell>
          <cell r="AV720">
            <v>1138.2552500171587</v>
          </cell>
          <cell r="AW720">
            <v>1665.2389351315796</v>
          </cell>
          <cell r="AX720">
            <v>1110.3123634997755</v>
          </cell>
          <cell r="AY720">
            <v>1356.5332734193653</v>
          </cell>
          <cell r="AZ720">
            <v>531.45112079475075</v>
          </cell>
          <cell r="BA720">
            <v>537.74891608115286</v>
          </cell>
          <cell r="BB720">
            <v>448.30063403211534</v>
          </cell>
          <cell r="BC720">
            <v>383.76759983226657</v>
          </cell>
          <cell r="BD720">
            <v>324.20759149733931</v>
          </cell>
          <cell r="BE720">
            <v>10986.584948346019</v>
          </cell>
          <cell r="BF720">
            <v>758.10107746347785</v>
          </cell>
          <cell r="BG720">
            <v>918.8553472366184</v>
          </cell>
          <cell r="BH720">
            <v>1317.0536103565246</v>
          </cell>
          <cell r="BI720">
            <v>1640.7702936120331</v>
          </cell>
          <cell r="BJ720">
            <v>2851.9478577505797</v>
          </cell>
          <cell r="BK720">
            <v>429.5044619711116</v>
          </cell>
          <cell r="BL720">
            <v>1499.8986688805744</v>
          </cell>
          <cell r="BM720">
            <v>916.21418696176261</v>
          </cell>
          <cell r="BN720">
            <v>441.98054635431617</v>
          </cell>
          <cell r="BO720">
            <v>-18.512228752486408</v>
          </cell>
          <cell r="BP720">
            <v>507.11643250379711</v>
          </cell>
          <cell r="BQ720">
            <v>-276.34530599229038</v>
          </cell>
          <cell r="BR720">
            <v>9484.6329409182072</v>
          </cell>
          <cell r="BS720">
            <v>422.83695587236434</v>
          </cell>
          <cell r="BT720">
            <v>272.64125050231814</v>
          </cell>
          <cell r="BU720">
            <v>1933.8601064942777</v>
          </cell>
          <cell r="BV720">
            <v>1790.9946542866528</v>
          </cell>
          <cell r="BW720">
            <v>1542.0977669730783</v>
          </cell>
          <cell r="BX720">
            <v>736.89840966183692</v>
          </cell>
          <cell r="BY720">
            <v>860.3849611794576</v>
          </cell>
          <cell r="BZ720">
            <v>753.59159376099706</v>
          </cell>
          <cell r="CA720">
            <v>220.4090540939942</v>
          </cell>
          <cell r="CB720">
            <v>731.61557412147522</v>
          </cell>
          <cell r="CC720">
            <v>247.72138451226056</v>
          </cell>
          <cell r="CD720">
            <v>-28.418770527467132</v>
          </cell>
          <cell r="CE720">
            <v>8868.1229026913643</v>
          </cell>
          <cell r="CF720">
            <v>-32.819563154131174</v>
          </cell>
          <cell r="CG720">
            <v>588.53720563277602</v>
          </cell>
          <cell r="CH720">
            <v>1298.3596864147112</v>
          </cell>
          <cell r="CI720">
            <v>1308.2425975231454</v>
          </cell>
          <cell r="CJ720">
            <v>1826.5589614016935</v>
          </cell>
          <cell r="CK720">
            <v>477.04687353223562</v>
          </cell>
          <cell r="CL720">
            <v>890.57655088696629</v>
          </cell>
          <cell r="CM720">
            <v>1066.1750831063837</v>
          </cell>
          <cell r="CN720">
            <v>289.96444162540138</v>
          </cell>
          <cell r="CO720">
            <v>560.81810543686152</v>
          </cell>
          <cell r="CP720">
            <v>372.34622155502439</v>
          </cell>
          <cell r="CQ720">
            <v>222.31673874240369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 t="str">
            <v>=</v>
          </cell>
          <cell r="G721" t="str">
            <v>=</v>
          </cell>
          <cell r="H721" t="str">
            <v>=</v>
          </cell>
          <cell r="I721" t="str">
            <v>=</v>
          </cell>
          <cell r="J721" t="str">
            <v>=</v>
          </cell>
          <cell r="K721" t="str">
            <v>=</v>
          </cell>
          <cell r="L721" t="str">
            <v>=</v>
          </cell>
          <cell r="M721" t="str">
            <v>=</v>
          </cell>
          <cell r="N721" t="str">
            <v>=</v>
          </cell>
          <cell r="O721" t="str">
            <v>=</v>
          </cell>
          <cell r="P721" t="str">
            <v>=</v>
          </cell>
          <cell r="Q721" t="str">
            <v>=</v>
          </cell>
          <cell r="R721" t="str">
            <v>=</v>
          </cell>
          <cell r="S721" t="str">
            <v>=</v>
          </cell>
          <cell r="T721" t="str">
            <v>=</v>
          </cell>
          <cell r="U721" t="str">
            <v>=</v>
          </cell>
          <cell r="V721" t="str">
            <v>=</v>
          </cell>
          <cell r="W721" t="str">
            <v>=</v>
          </cell>
          <cell r="X721" t="str">
            <v>=</v>
          </cell>
          <cell r="Y721" t="str">
            <v>=</v>
          </cell>
          <cell r="Z721" t="str">
            <v>=</v>
          </cell>
          <cell r="AA721" t="str">
            <v>=</v>
          </cell>
          <cell r="AB721" t="str">
            <v>=</v>
          </cell>
          <cell r="AC721" t="str">
            <v>=</v>
          </cell>
          <cell r="AD721" t="str">
            <v>=</v>
          </cell>
          <cell r="AE721" t="str">
            <v>=</v>
          </cell>
          <cell r="AF721" t="str">
            <v>=</v>
          </cell>
          <cell r="AG721" t="str">
            <v>=</v>
          </cell>
          <cell r="AH721" t="str">
            <v>=</v>
          </cell>
          <cell r="AI721" t="str">
            <v>=</v>
          </cell>
          <cell r="AJ721" t="str">
            <v>=</v>
          </cell>
          <cell r="AK721" t="str">
            <v>=</v>
          </cell>
          <cell r="AL721" t="str">
            <v>=</v>
          </cell>
          <cell r="AM721" t="str">
            <v>=</v>
          </cell>
          <cell r="AN721" t="str">
            <v>=</v>
          </cell>
          <cell r="AO721" t="str">
            <v>=</v>
          </cell>
          <cell r="AP721" t="str">
            <v>=</v>
          </cell>
          <cell r="AQ721" t="str">
            <v>=</v>
          </cell>
          <cell r="AR721" t="str">
            <v>=</v>
          </cell>
          <cell r="AS721" t="str">
            <v>=</v>
          </cell>
          <cell r="AT721" t="str">
            <v>=</v>
          </cell>
          <cell r="AU721" t="str">
            <v>=</v>
          </cell>
          <cell r="AV721" t="str">
            <v>=</v>
          </cell>
          <cell r="AW721" t="str">
            <v>=</v>
          </cell>
          <cell r="AX721" t="str">
            <v>=</v>
          </cell>
          <cell r="AY721" t="str">
            <v>=</v>
          </cell>
          <cell r="AZ721" t="str">
            <v>=</v>
          </cell>
          <cell r="BA721" t="str">
            <v>=</v>
          </cell>
          <cell r="BB721" t="str">
            <v>=</v>
          </cell>
          <cell r="BC721" t="str">
            <v>=</v>
          </cell>
          <cell r="BD721" t="str">
            <v>=</v>
          </cell>
          <cell r="BE721" t="str">
            <v>=</v>
          </cell>
          <cell r="BF721" t="str">
            <v>=</v>
          </cell>
          <cell r="BG721" t="str">
            <v>=</v>
          </cell>
          <cell r="BH721" t="str">
            <v>=</v>
          </cell>
          <cell r="BI721" t="str">
            <v>=</v>
          </cell>
          <cell r="BJ721" t="str">
            <v>=</v>
          </cell>
          <cell r="BK721" t="str">
            <v>=</v>
          </cell>
          <cell r="BL721" t="str">
            <v>=</v>
          </cell>
          <cell r="BM721" t="str">
            <v>=</v>
          </cell>
          <cell r="BN721" t="str">
            <v>=</v>
          </cell>
          <cell r="BO721" t="str">
            <v>=</v>
          </cell>
          <cell r="BP721" t="str">
            <v>=</v>
          </cell>
          <cell r="BQ721" t="str">
            <v>=</v>
          </cell>
          <cell r="BR721" t="str">
            <v>=</v>
          </cell>
          <cell r="BS721" t="str">
            <v>=</v>
          </cell>
          <cell r="BT721" t="str">
            <v>=</v>
          </cell>
          <cell r="BU721" t="str">
            <v>=</v>
          </cell>
          <cell r="BV721" t="str">
            <v>=</v>
          </cell>
          <cell r="BW721" t="str">
            <v>=</v>
          </cell>
          <cell r="BX721" t="str">
            <v>=</v>
          </cell>
          <cell r="BY721" t="str">
            <v>=</v>
          </cell>
          <cell r="BZ721" t="str">
            <v>=</v>
          </cell>
          <cell r="CA721" t="str">
            <v>=</v>
          </cell>
          <cell r="CB721" t="str">
            <v>=</v>
          </cell>
          <cell r="CC721" t="str">
            <v>=</v>
          </cell>
          <cell r="CD721" t="str">
            <v>=</v>
          </cell>
          <cell r="CE721" t="str">
            <v>=</v>
          </cell>
          <cell r="CF721" t="str">
            <v>=</v>
          </cell>
          <cell r="CG721" t="str">
            <v>=</v>
          </cell>
          <cell r="CH721" t="str">
            <v>=</v>
          </cell>
          <cell r="CI721" t="str">
            <v>=</v>
          </cell>
          <cell r="CJ721" t="str">
            <v>=</v>
          </cell>
          <cell r="CK721" t="str">
            <v>=</v>
          </cell>
          <cell r="CL721" t="str">
            <v>=</v>
          </cell>
          <cell r="CM721" t="str">
            <v>=</v>
          </cell>
          <cell r="CN721" t="str">
            <v>=</v>
          </cell>
          <cell r="CO721" t="str">
            <v>=</v>
          </cell>
          <cell r="CP721" t="str">
            <v>=</v>
          </cell>
          <cell r="CQ721" t="str">
            <v>=</v>
          </cell>
          <cell r="CR721" t="str">
            <v>=</v>
          </cell>
          <cell r="CS721" t="str">
            <v>=</v>
          </cell>
          <cell r="CT721" t="str">
            <v>=</v>
          </cell>
          <cell r="CU721" t="str">
            <v>=</v>
          </cell>
          <cell r="CV721" t="str">
            <v>=</v>
          </cell>
          <cell r="CW721" t="str">
            <v>=</v>
          </cell>
          <cell r="CX721" t="str">
            <v>=</v>
          </cell>
          <cell r="CY721" t="str">
            <v>=</v>
          </cell>
          <cell r="CZ721" t="str">
            <v>=</v>
          </cell>
          <cell r="DA721" t="str">
            <v>=</v>
          </cell>
          <cell r="DB721" t="str">
            <v>=</v>
          </cell>
          <cell r="DC721" t="str">
            <v>=</v>
          </cell>
          <cell r="DD721" t="str">
            <v>=</v>
          </cell>
          <cell r="DE721" t="str">
            <v>=</v>
          </cell>
          <cell r="DF721" t="str">
            <v>=</v>
          </cell>
          <cell r="DG721" t="str">
            <v>=</v>
          </cell>
          <cell r="DH721" t="str">
            <v>=</v>
          </cell>
          <cell r="DI721" t="str">
            <v>=</v>
          </cell>
          <cell r="DJ721" t="str">
            <v>=</v>
          </cell>
          <cell r="DK721" t="str">
            <v>=</v>
          </cell>
          <cell r="DL721" t="str">
            <v>=</v>
          </cell>
          <cell r="DM721" t="str">
            <v>=</v>
          </cell>
          <cell r="DN721" t="str">
            <v>=</v>
          </cell>
          <cell r="DO721" t="str">
            <v>=</v>
          </cell>
          <cell r="DP721" t="str">
            <v>=</v>
          </cell>
          <cell r="DQ721" t="str">
            <v>=</v>
          </cell>
          <cell r="DR721" t="str">
            <v>=</v>
          </cell>
          <cell r="DS721" t="str">
            <v>=</v>
          </cell>
          <cell r="DT721" t="str">
            <v>=</v>
          </cell>
          <cell r="DU721" t="str">
            <v>=</v>
          </cell>
          <cell r="DV721" t="str">
            <v>=</v>
          </cell>
          <cell r="DW721" t="str">
            <v>=</v>
          </cell>
          <cell r="DX721" t="str">
            <v>=</v>
          </cell>
          <cell r="DY721" t="str">
            <v>=</v>
          </cell>
          <cell r="DZ721" t="str">
            <v>=</v>
          </cell>
          <cell r="EA721" t="str">
            <v>=</v>
          </cell>
          <cell r="EB721" t="str">
            <v>=</v>
          </cell>
          <cell r="EC721" t="str">
            <v>=</v>
          </cell>
          <cell r="ED721" t="str">
            <v>=</v>
          </cell>
        </row>
        <row r="722"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/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/>
          </cell>
          <cell r="AE722" t="str">
            <v/>
          </cell>
          <cell r="AF722" t="str">
            <v/>
          </cell>
          <cell r="AG722" t="str">
            <v/>
          </cell>
          <cell r="AH722" t="str">
            <v/>
          </cell>
          <cell r="AI722" t="str">
            <v/>
          </cell>
          <cell r="AJ722" t="str">
            <v/>
          </cell>
          <cell r="AK722" t="str">
            <v/>
          </cell>
          <cell r="AL722" t="str">
            <v/>
          </cell>
          <cell r="AM722" t="str">
            <v/>
          </cell>
          <cell r="AN722" t="str">
            <v/>
          </cell>
          <cell r="AO722" t="str">
            <v/>
          </cell>
          <cell r="AP722" t="str">
            <v/>
          </cell>
          <cell r="AQ722" t="str">
            <v/>
          </cell>
          <cell r="AR722" t="str">
            <v/>
          </cell>
          <cell r="AS722" t="str">
            <v/>
          </cell>
          <cell r="AT722" t="str">
            <v/>
          </cell>
          <cell r="AU722" t="str">
            <v/>
          </cell>
          <cell r="AV722" t="str">
            <v/>
          </cell>
          <cell r="AW722" t="str">
            <v/>
          </cell>
          <cell r="AX722" t="str">
            <v/>
          </cell>
          <cell r="AY722" t="str">
            <v/>
          </cell>
          <cell r="AZ722" t="str">
            <v/>
          </cell>
          <cell r="BA722" t="str">
            <v/>
          </cell>
          <cell r="BB722" t="str">
            <v/>
          </cell>
          <cell r="BC722" t="str">
            <v/>
          </cell>
          <cell r="BD722" t="str">
            <v/>
          </cell>
          <cell r="BE722" t="str">
            <v/>
          </cell>
          <cell r="BF722" t="str">
            <v/>
          </cell>
          <cell r="BG722" t="str">
            <v/>
          </cell>
          <cell r="BH722" t="str">
            <v/>
          </cell>
          <cell r="BI722" t="str">
            <v/>
          </cell>
          <cell r="BJ722" t="str">
            <v/>
          </cell>
          <cell r="BK722" t="str">
            <v/>
          </cell>
          <cell r="BL722" t="str">
            <v/>
          </cell>
          <cell r="BM722" t="str">
            <v/>
          </cell>
          <cell r="BN722" t="str">
            <v/>
          </cell>
          <cell r="BO722" t="str">
            <v/>
          </cell>
          <cell r="BP722" t="str">
            <v/>
          </cell>
          <cell r="BQ722" t="str">
            <v/>
          </cell>
          <cell r="BR722" t="str">
            <v/>
          </cell>
          <cell r="BS722" t="str">
            <v/>
          </cell>
          <cell r="BT722" t="str">
            <v/>
          </cell>
          <cell r="BU722" t="str">
            <v/>
          </cell>
          <cell r="BV722" t="str">
            <v/>
          </cell>
          <cell r="BW722" t="str">
            <v/>
          </cell>
          <cell r="BX722" t="str">
            <v/>
          </cell>
          <cell r="BY722" t="str">
            <v/>
          </cell>
          <cell r="BZ722" t="str">
            <v/>
          </cell>
          <cell r="CA722" t="str">
            <v/>
          </cell>
          <cell r="CB722" t="str">
            <v/>
          </cell>
          <cell r="CC722" t="str">
            <v/>
          </cell>
          <cell r="CD722" t="str">
            <v/>
          </cell>
          <cell r="CE722" t="str">
            <v/>
          </cell>
          <cell r="CF722" t="str">
            <v/>
          </cell>
          <cell r="CG722" t="str">
            <v/>
          </cell>
          <cell r="CH722" t="str">
            <v/>
          </cell>
          <cell r="CI722" t="str">
            <v/>
          </cell>
          <cell r="CJ722" t="str">
            <v/>
          </cell>
          <cell r="CK722" t="str">
            <v/>
          </cell>
          <cell r="CL722" t="str">
            <v/>
          </cell>
          <cell r="CM722" t="str">
            <v/>
          </cell>
          <cell r="CN722" t="str">
            <v/>
          </cell>
          <cell r="CO722" t="str">
            <v/>
          </cell>
          <cell r="CP722" t="str">
            <v/>
          </cell>
          <cell r="CQ722" t="str">
            <v/>
          </cell>
          <cell r="CR722" t="str">
            <v/>
          </cell>
          <cell r="CS722" t="str">
            <v/>
          </cell>
          <cell r="CT722" t="str">
            <v/>
          </cell>
          <cell r="CU722" t="str">
            <v/>
          </cell>
          <cell r="CV722" t="str">
            <v/>
          </cell>
          <cell r="CW722" t="str">
            <v/>
          </cell>
          <cell r="CX722" t="str">
            <v/>
          </cell>
          <cell r="CY722" t="str">
            <v/>
          </cell>
          <cell r="CZ722" t="str">
            <v/>
          </cell>
          <cell r="DA722" t="str">
            <v/>
          </cell>
          <cell r="DB722" t="str">
            <v/>
          </cell>
          <cell r="DC722" t="str">
            <v/>
          </cell>
          <cell r="DD722" t="str">
            <v/>
          </cell>
          <cell r="DE722" t="str">
            <v/>
          </cell>
          <cell r="DF722" t="str">
            <v/>
          </cell>
          <cell r="DG722" t="str">
            <v/>
          </cell>
          <cell r="DH722" t="str">
            <v/>
          </cell>
          <cell r="DI722" t="str">
            <v/>
          </cell>
          <cell r="DJ722" t="str">
            <v/>
          </cell>
          <cell r="DK722" t="str">
            <v/>
          </cell>
          <cell r="DL722" t="str">
            <v/>
          </cell>
          <cell r="DM722" t="str">
            <v/>
          </cell>
          <cell r="DN722" t="str">
            <v/>
          </cell>
          <cell r="DO722" t="str">
            <v/>
          </cell>
          <cell r="DP722" t="str">
            <v/>
          </cell>
          <cell r="DQ722" t="str">
            <v/>
          </cell>
          <cell r="DR722" t="str">
            <v/>
          </cell>
          <cell r="DS722" t="str">
            <v/>
          </cell>
          <cell r="DT722" t="str">
            <v/>
          </cell>
          <cell r="DU722" t="str">
            <v/>
          </cell>
          <cell r="DV722" t="str">
            <v/>
          </cell>
          <cell r="DW722" t="str">
            <v/>
          </cell>
          <cell r="DX722" t="str">
            <v/>
          </cell>
          <cell r="DY722" t="str">
            <v/>
          </cell>
          <cell r="DZ722" t="str">
            <v/>
          </cell>
          <cell r="EA722" t="str">
            <v/>
          </cell>
          <cell r="EB722" t="str">
            <v/>
          </cell>
          <cell r="EC722" t="str">
            <v/>
          </cell>
          <cell r="ED722" t="str">
            <v/>
          </cell>
        </row>
        <row r="723"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/>
          </cell>
          <cell r="AE723" t="str">
            <v/>
          </cell>
          <cell r="AF723" t="str">
            <v/>
          </cell>
          <cell r="AG723" t="str">
            <v/>
          </cell>
          <cell r="AH723" t="str">
            <v/>
          </cell>
          <cell r="AI723" t="str">
            <v/>
          </cell>
          <cell r="AJ723" t="str">
            <v/>
          </cell>
          <cell r="AK723" t="str">
            <v/>
          </cell>
          <cell r="AL723" t="str">
            <v/>
          </cell>
          <cell r="AM723" t="str">
            <v/>
          </cell>
          <cell r="AN723" t="str">
            <v/>
          </cell>
          <cell r="AO723" t="str">
            <v/>
          </cell>
          <cell r="AP723" t="str">
            <v/>
          </cell>
          <cell r="AQ723" t="str">
            <v/>
          </cell>
          <cell r="AR723" t="str">
            <v/>
          </cell>
          <cell r="AS723" t="str">
            <v/>
          </cell>
          <cell r="AT723" t="str">
            <v/>
          </cell>
          <cell r="AU723" t="str">
            <v/>
          </cell>
          <cell r="AV723" t="str">
            <v/>
          </cell>
          <cell r="AW723" t="str">
            <v/>
          </cell>
          <cell r="AX723" t="str">
            <v/>
          </cell>
          <cell r="AY723" t="str">
            <v/>
          </cell>
          <cell r="AZ723" t="str">
            <v/>
          </cell>
          <cell r="BA723" t="str">
            <v/>
          </cell>
          <cell r="BB723" t="str">
            <v/>
          </cell>
          <cell r="BC723" t="str">
            <v/>
          </cell>
          <cell r="BD723" t="str">
            <v/>
          </cell>
          <cell r="BE723" t="str">
            <v/>
          </cell>
          <cell r="BF723" t="str">
            <v/>
          </cell>
          <cell r="BG723" t="str">
            <v/>
          </cell>
          <cell r="BH723" t="str">
            <v/>
          </cell>
          <cell r="BI723" t="str">
            <v/>
          </cell>
          <cell r="BJ723" t="str">
            <v/>
          </cell>
          <cell r="BK723" t="str">
            <v/>
          </cell>
          <cell r="BL723" t="str">
            <v/>
          </cell>
          <cell r="BM723" t="str">
            <v/>
          </cell>
          <cell r="BN723" t="str">
            <v/>
          </cell>
          <cell r="BO723" t="str">
            <v/>
          </cell>
          <cell r="BP723" t="str">
            <v/>
          </cell>
          <cell r="BQ723" t="str">
            <v/>
          </cell>
          <cell r="BR723" t="str">
            <v/>
          </cell>
          <cell r="BS723" t="str">
            <v/>
          </cell>
          <cell r="BT723" t="str">
            <v/>
          </cell>
          <cell r="BU723" t="str">
            <v/>
          </cell>
          <cell r="BV723" t="str">
            <v/>
          </cell>
          <cell r="BW723" t="str">
            <v/>
          </cell>
          <cell r="BX723" t="str">
            <v/>
          </cell>
          <cell r="BY723" t="str">
            <v/>
          </cell>
          <cell r="BZ723" t="str">
            <v/>
          </cell>
          <cell r="CA723" t="str">
            <v/>
          </cell>
          <cell r="CB723" t="str">
            <v/>
          </cell>
          <cell r="CC723" t="str">
            <v/>
          </cell>
          <cell r="CD723" t="str">
            <v/>
          </cell>
          <cell r="CE723" t="str">
            <v/>
          </cell>
          <cell r="CF723" t="str">
            <v/>
          </cell>
          <cell r="CG723" t="str">
            <v/>
          </cell>
          <cell r="CH723" t="str">
            <v/>
          </cell>
          <cell r="CI723" t="str">
            <v/>
          </cell>
          <cell r="CJ723" t="str">
            <v/>
          </cell>
          <cell r="CK723" t="str">
            <v/>
          </cell>
          <cell r="CL723" t="str">
            <v/>
          </cell>
          <cell r="CM723" t="str">
            <v/>
          </cell>
          <cell r="CN723" t="str">
            <v/>
          </cell>
          <cell r="CO723" t="str">
            <v/>
          </cell>
          <cell r="CP723" t="str">
            <v/>
          </cell>
          <cell r="CQ723" t="str">
            <v/>
          </cell>
          <cell r="CR723" t="str">
            <v/>
          </cell>
          <cell r="CS723" t="str">
            <v/>
          </cell>
          <cell r="CT723" t="str">
            <v/>
          </cell>
          <cell r="CU723" t="str">
            <v/>
          </cell>
          <cell r="CV723" t="str">
            <v/>
          </cell>
          <cell r="CW723" t="str">
            <v/>
          </cell>
          <cell r="CX723" t="str">
            <v/>
          </cell>
          <cell r="CY723" t="str">
            <v/>
          </cell>
          <cell r="CZ723" t="str">
            <v/>
          </cell>
          <cell r="DA723" t="str">
            <v/>
          </cell>
          <cell r="DB723" t="str">
            <v/>
          </cell>
          <cell r="DC723" t="str">
            <v/>
          </cell>
          <cell r="DD723" t="str">
            <v/>
          </cell>
          <cell r="DE723" t="str">
            <v/>
          </cell>
          <cell r="DF723" t="str">
            <v/>
          </cell>
          <cell r="DG723" t="str">
            <v/>
          </cell>
          <cell r="DH723" t="str">
            <v/>
          </cell>
          <cell r="DI723" t="str">
            <v/>
          </cell>
          <cell r="DJ723" t="str">
            <v/>
          </cell>
          <cell r="DK723" t="str">
            <v/>
          </cell>
          <cell r="DL723" t="str">
            <v/>
          </cell>
          <cell r="DM723" t="str">
            <v/>
          </cell>
          <cell r="DN723" t="str">
            <v/>
          </cell>
          <cell r="DO723" t="str">
            <v/>
          </cell>
          <cell r="DP723" t="str">
            <v/>
          </cell>
          <cell r="DQ723" t="str">
            <v/>
          </cell>
          <cell r="DR723" t="str">
            <v/>
          </cell>
          <cell r="DS723" t="str">
            <v/>
          </cell>
          <cell r="DT723" t="str">
            <v/>
          </cell>
          <cell r="DU723" t="str">
            <v/>
          </cell>
          <cell r="DV723" t="str">
            <v/>
          </cell>
          <cell r="DW723" t="str">
            <v/>
          </cell>
          <cell r="DX723" t="str">
            <v/>
          </cell>
          <cell r="DY723" t="str">
            <v/>
          </cell>
          <cell r="DZ723" t="str">
            <v/>
          </cell>
          <cell r="EA723" t="str">
            <v/>
          </cell>
          <cell r="EB723" t="str">
            <v/>
          </cell>
          <cell r="EC723" t="str">
            <v/>
          </cell>
          <cell r="ED723" t="str">
            <v/>
          </cell>
        </row>
        <row r="724">
          <cell r="J724" t="str">
            <v>"The Rack"</v>
          </cell>
          <cell r="W724" t="str">
            <v>"The Rack"</v>
          </cell>
          <cell r="AJ724" t="str">
            <v>"The Rack"</v>
          </cell>
          <cell r="AW724" t="str">
            <v>"The Rack"</v>
          </cell>
          <cell r="BJ724" t="str">
            <v>"The Rack"</v>
          </cell>
          <cell r="BW724" t="str">
            <v>"The Rack"</v>
          </cell>
          <cell r="CJ724" t="str">
            <v>"The Rack"</v>
          </cell>
          <cell r="CW724" t="str">
            <v>"The Rack"</v>
          </cell>
          <cell r="DJ724" t="str">
            <v>"The Rack"</v>
          </cell>
          <cell r="DW724" t="str">
            <v>"The Rack"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-7647.2999999998137</v>
          </cell>
          <cell r="G732">
            <v>-7063.5999999996275</v>
          </cell>
          <cell r="H732">
            <v>-6623.8499999996275</v>
          </cell>
          <cell r="I732">
            <v>-7063</v>
          </cell>
          <cell r="J732">
            <v>-4718.1999999992549</v>
          </cell>
          <cell r="K732">
            <v>-33447.299999999814</v>
          </cell>
          <cell r="L732">
            <v>-14339.400000000373</v>
          </cell>
          <cell r="M732">
            <v>-26733.5</v>
          </cell>
          <cell r="N732">
            <v>-29911</v>
          </cell>
          <cell r="O732">
            <v>-24054.599999999627</v>
          </cell>
          <cell r="P732">
            <v>-8664.0999999996275</v>
          </cell>
          <cell r="Q732">
            <v>-5050.9000000003725</v>
          </cell>
          <cell r="R732">
            <v>-195067.40000000596</v>
          </cell>
          <cell r="S732">
            <v>-10858.300000000745</v>
          </cell>
          <cell r="T732">
            <v>-1896.7999999998137</v>
          </cell>
          <cell r="U732">
            <v>-8480.6000000000931</v>
          </cell>
          <cell r="V732">
            <v>-6941.4000000003725</v>
          </cell>
          <cell r="W732">
            <v>-2634.2000000001863</v>
          </cell>
          <cell r="X732">
            <v>-37238.000000000931</v>
          </cell>
          <cell r="Y732">
            <v>-24170</v>
          </cell>
          <cell r="Z732">
            <v>-31566.299999999814</v>
          </cell>
          <cell r="AA732">
            <v>-34424.5</v>
          </cell>
          <cell r="AB732">
            <v>-17828.899999999441</v>
          </cell>
          <cell r="AC732">
            <v>-12084.900000000373</v>
          </cell>
          <cell r="AD732">
            <v>-6943.5</v>
          </cell>
          <cell r="AE732">
            <v>-199921.65999999642</v>
          </cell>
          <cell r="AF732">
            <v>-9854.7999999988824</v>
          </cell>
          <cell r="AG732">
            <v>-4866.2000000011176</v>
          </cell>
          <cell r="AH732">
            <v>-7091.160000000149</v>
          </cell>
          <cell r="AI732">
            <v>-8948.4000000003725</v>
          </cell>
          <cell r="AJ732">
            <v>-6218.3999999985099</v>
          </cell>
          <cell r="AK732">
            <v>-33789.5</v>
          </cell>
          <cell r="AL732">
            <v>-34719.100000000559</v>
          </cell>
          <cell r="AM732">
            <v>-27435.299999999814</v>
          </cell>
          <cell r="AN732">
            <v>-33316.400000000373</v>
          </cell>
          <cell r="AO732">
            <v>-18026.199999999255</v>
          </cell>
          <cell r="AP732">
            <v>-8346.7000000011176</v>
          </cell>
          <cell r="AQ732">
            <v>-7309.5</v>
          </cell>
          <cell r="AR732">
            <v>-165922</v>
          </cell>
          <cell r="AS732">
            <v>-6354.3000000007451</v>
          </cell>
          <cell r="AT732">
            <v>-7439.3999999994412</v>
          </cell>
          <cell r="AU732">
            <v>-5239.0000000004657</v>
          </cell>
          <cell r="AV732">
            <v>-4278.6999999992549</v>
          </cell>
          <cell r="AW732">
            <v>-5206.0999999996275</v>
          </cell>
          <cell r="AX732">
            <v>-29631.300000000745</v>
          </cell>
          <cell r="AY732">
            <v>-22986.399999999441</v>
          </cell>
          <cell r="AZ732">
            <v>-28671.900000000373</v>
          </cell>
          <cell r="BA732">
            <v>-28029.299999999814</v>
          </cell>
          <cell r="BB732">
            <v>-20529.600000000559</v>
          </cell>
          <cell r="BC732">
            <v>-2531.8999999994412</v>
          </cell>
          <cell r="BD732">
            <v>-5024.1000000005588</v>
          </cell>
          <cell r="BE732">
            <v>-201434.34000000358</v>
          </cell>
          <cell r="BF732">
            <v>-14513.299999999814</v>
          </cell>
          <cell r="BG732">
            <v>-11047</v>
          </cell>
          <cell r="BH732">
            <v>-7981.0400000000373</v>
          </cell>
          <cell r="BI732">
            <v>-7178.0999999996275</v>
          </cell>
          <cell r="BJ732">
            <v>-2554.1000000005588</v>
          </cell>
          <cell r="BK732">
            <v>-44791.399999999441</v>
          </cell>
          <cell r="BL732">
            <v>-17312.100000000559</v>
          </cell>
          <cell r="BM732">
            <v>-20039.400000000373</v>
          </cell>
          <cell r="BN732">
            <v>-36457.900000000373</v>
          </cell>
          <cell r="BO732">
            <v>-14091.89999999851</v>
          </cell>
          <cell r="BP732">
            <v>-17645.199999999255</v>
          </cell>
          <cell r="BQ732">
            <v>-7822.9000000003725</v>
          </cell>
          <cell r="BR732">
            <v>-221541.8599999845</v>
          </cell>
          <cell r="BS732">
            <v>-14768.099999999627</v>
          </cell>
          <cell r="BT732">
            <v>-10257.599999999627</v>
          </cell>
          <cell r="BU732">
            <v>-8436.8599999998696</v>
          </cell>
          <cell r="BV732">
            <v>-2420</v>
          </cell>
          <cell r="BW732">
            <v>-5802.5</v>
          </cell>
          <cell r="BX732">
            <v>-43288.399999999441</v>
          </cell>
          <cell r="BY732">
            <v>-24858.5</v>
          </cell>
          <cell r="BZ732">
            <v>-39123.099999999627</v>
          </cell>
          <cell r="CA732">
            <v>-31855</v>
          </cell>
          <cell r="CB732">
            <v>-19498.299999999814</v>
          </cell>
          <cell r="CC732">
            <v>-15735.799999998882</v>
          </cell>
          <cell r="CD732">
            <v>-5497.7000000001863</v>
          </cell>
          <cell r="CE732">
            <v>-232547.39999999106</v>
          </cell>
          <cell r="CF732">
            <v>-18219.299999999814</v>
          </cell>
          <cell r="CG732">
            <v>-10006.5</v>
          </cell>
          <cell r="CH732">
            <v>-10101.799999999814</v>
          </cell>
          <cell r="CI732">
            <v>-7112.7999999988824</v>
          </cell>
          <cell r="CJ732">
            <v>-1143.3000000007451</v>
          </cell>
          <cell r="CK732">
            <v>-44065.099999999627</v>
          </cell>
          <cell r="CL732">
            <v>-35151.599999999627</v>
          </cell>
          <cell r="CM732">
            <v>-37917.399999999441</v>
          </cell>
          <cell r="CN732">
            <v>-24975.899999999441</v>
          </cell>
          <cell r="CO732">
            <v>-21611.899999999441</v>
          </cell>
          <cell r="CP732">
            <v>-17754.10000000149</v>
          </cell>
          <cell r="CQ732">
            <v>-4487.7000000001863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-2544.5999999996275</v>
          </cell>
          <cell r="G733">
            <v>-4923</v>
          </cell>
          <cell r="H733">
            <v>-6010.2999999998137</v>
          </cell>
          <cell r="I733">
            <v>-3724</v>
          </cell>
          <cell r="J733">
            <v>-1970.6499999999069</v>
          </cell>
          <cell r="K733">
            <v>-16337</v>
          </cell>
          <cell r="L733">
            <v>-49149.799999999814</v>
          </cell>
          <cell r="M733">
            <v>-31454.299999999814</v>
          </cell>
          <cell r="N733">
            <v>-7733.0000000004657</v>
          </cell>
          <cell r="O733">
            <v>-1414.7000000001863</v>
          </cell>
          <cell r="P733">
            <v>-6067.3999999999069</v>
          </cell>
          <cell r="Q733">
            <v>-3309.6000000000931</v>
          </cell>
          <cell r="R733">
            <v>-124028.39999999851</v>
          </cell>
          <cell r="S733">
            <v>-3260.4000000003725</v>
          </cell>
          <cell r="T733">
            <v>-3780.7000000001863</v>
          </cell>
          <cell r="U733">
            <v>-4647.7999999998137</v>
          </cell>
          <cell r="V733">
            <v>-3519</v>
          </cell>
          <cell r="W733">
            <v>-1915.3000000002794</v>
          </cell>
          <cell r="X733">
            <v>-7480.1000000000931</v>
          </cell>
          <cell r="Y733">
            <v>-45278.699999999255</v>
          </cell>
          <cell r="Z733">
            <v>-34013.700000000186</v>
          </cell>
          <cell r="AA733">
            <v>-8804.5</v>
          </cell>
          <cell r="AB733">
            <v>-2781.2000000001863</v>
          </cell>
          <cell r="AC733">
            <v>-4140.5999999996275</v>
          </cell>
          <cell r="AD733">
            <v>-4406.3999999999069</v>
          </cell>
          <cell r="AE733">
            <v>-154480.20000000298</v>
          </cell>
          <cell r="AF733">
            <v>-2825.1000000000931</v>
          </cell>
          <cell r="AG733">
            <v>-5486.7000000001863</v>
          </cell>
          <cell r="AH733">
            <v>-4811.8999999999069</v>
          </cell>
          <cell r="AI733">
            <v>-4302.7999999998137</v>
          </cell>
          <cell r="AJ733">
            <v>-2814.7000000001863</v>
          </cell>
          <cell r="AK733">
            <v>-16759.799999999814</v>
          </cell>
          <cell r="AL733">
            <v>-50296.799999999814</v>
          </cell>
          <cell r="AM733">
            <v>-37482.600000000559</v>
          </cell>
          <cell r="AN733">
            <v>-11128.299999999814</v>
          </cell>
          <cell r="AO733">
            <v>-4481.1000000005588</v>
          </cell>
          <cell r="AP733">
            <v>-9788.5</v>
          </cell>
          <cell r="AQ733">
            <v>-4301.9000000003725</v>
          </cell>
          <cell r="AR733">
            <v>-142697.60000000149</v>
          </cell>
          <cell r="AS733">
            <v>-4681.2999999998137</v>
          </cell>
          <cell r="AT733">
            <v>-4464.1000000000931</v>
          </cell>
          <cell r="AU733">
            <v>-7055.7999999998137</v>
          </cell>
          <cell r="AV733">
            <v>-2985.8000000002794</v>
          </cell>
          <cell r="AW733">
            <v>-3301.6000000000931</v>
          </cell>
          <cell r="AX733">
            <v>-19644.099999999627</v>
          </cell>
          <cell r="AY733">
            <v>-46610.5</v>
          </cell>
          <cell r="AZ733">
            <v>-26975.200000000186</v>
          </cell>
          <cell r="BA733">
            <v>-6273.6999999992549</v>
          </cell>
          <cell r="BB733">
            <v>-7367.7000000001863</v>
          </cell>
          <cell r="BC733">
            <v>-8788.5</v>
          </cell>
          <cell r="BD733">
            <v>-4549.3000000007451</v>
          </cell>
          <cell r="BE733">
            <v>-156557.79999998957</v>
          </cell>
          <cell r="BF733">
            <v>-7806.5000000009313</v>
          </cell>
          <cell r="BG733">
            <v>-2196.0999999996275</v>
          </cell>
          <cell r="BH733">
            <v>-5209.7000000001863</v>
          </cell>
          <cell r="BI733">
            <v>-61.099999999627471</v>
          </cell>
          <cell r="BJ733">
            <v>-4251</v>
          </cell>
          <cell r="BK733">
            <v>-18931.799999999814</v>
          </cell>
          <cell r="BL733">
            <v>-55001.700000000186</v>
          </cell>
          <cell r="BM733">
            <v>-31412.700000000186</v>
          </cell>
          <cell r="BN733">
            <v>-9223</v>
          </cell>
          <cell r="BO733">
            <v>-7844.9000000003725</v>
          </cell>
          <cell r="BP733">
            <v>-6375.6999999997206</v>
          </cell>
          <cell r="BQ733">
            <v>-8243.5999999996275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-1064.4000000003725</v>
          </cell>
          <cell r="G734">
            <v>-1229.7399999997579</v>
          </cell>
          <cell r="H734">
            <v>-166.5</v>
          </cell>
          <cell r="I734">
            <v>-808.44999999995343</v>
          </cell>
          <cell r="J734">
            <v>2.5200000000186265</v>
          </cell>
          <cell r="K734">
            <v>-5015.7099999999627</v>
          </cell>
          <cell r="L734">
            <v>-13804.599999999627</v>
          </cell>
          <cell r="M734">
            <v>-11832.200000000186</v>
          </cell>
          <cell r="N734">
            <v>-4504.660000000149</v>
          </cell>
          <cell r="O734">
            <v>-1480.5399999998044</v>
          </cell>
          <cell r="P734">
            <v>-1962</v>
          </cell>
          <cell r="Q734">
            <v>30.839999999850988</v>
          </cell>
          <cell r="R734">
            <v>-35574.60000000149</v>
          </cell>
          <cell r="S734">
            <v>-1559</v>
          </cell>
          <cell r="T734">
            <v>-960.8000000002794</v>
          </cell>
          <cell r="U734">
            <v>-171.19999999995343</v>
          </cell>
          <cell r="V734">
            <v>-307.65999999991618</v>
          </cell>
          <cell r="W734">
            <v>-472.25</v>
          </cell>
          <cell r="X734">
            <v>-4473.8000000000466</v>
          </cell>
          <cell r="Y734">
            <v>-11659.199999999721</v>
          </cell>
          <cell r="Z734">
            <v>-9944</v>
          </cell>
          <cell r="AA734">
            <v>-976.67999999993481</v>
          </cell>
          <cell r="AB734">
            <v>-4022.8600000001024</v>
          </cell>
          <cell r="AC734">
            <v>108.95999999996275</v>
          </cell>
          <cell r="AD734">
            <v>-1136.1099999998696</v>
          </cell>
          <cell r="AE734">
            <v>-36746.679999995977</v>
          </cell>
          <cell r="AF734">
            <v>-1086.5499999998137</v>
          </cell>
          <cell r="AG734">
            <v>-1576.2000000001863</v>
          </cell>
          <cell r="AH734">
            <v>-918.38999999989755</v>
          </cell>
          <cell r="AI734">
            <v>-342.36000000010245</v>
          </cell>
          <cell r="AJ734">
            <v>-739.47999999998137</v>
          </cell>
          <cell r="AK734">
            <v>-4662.6000000000931</v>
          </cell>
          <cell r="AL734">
            <v>-11677.5</v>
          </cell>
          <cell r="AM734">
            <v>-9816.6999999997206</v>
          </cell>
          <cell r="AN734">
            <v>-3188.0500000000466</v>
          </cell>
          <cell r="AO734">
            <v>-415.64999999990687</v>
          </cell>
          <cell r="AP734">
            <v>-1215.6000000000931</v>
          </cell>
          <cell r="AQ734">
            <v>-1107.6000000000931</v>
          </cell>
          <cell r="AR734">
            <v>-46480.04999999702</v>
          </cell>
          <cell r="AS734">
            <v>-1851.7999999998137</v>
          </cell>
          <cell r="AT734">
            <v>-907.26000000024214</v>
          </cell>
          <cell r="AU734">
            <v>-828.5999999998603</v>
          </cell>
          <cell r="AV734">
            <v>838.19999999995343</v>
          </cell>
          <cell r="AW734">
            <v>-494.03999999980442</v>
          </cell>
          <cell r="AX734">
            <v>-3630.0600000000559</v>
          </cell>
          <cell r="AY734">
            <v>-17230.299999999814</v>
          </cell>
          <cell r="AZ734">
            <v>-14431.899999999907</v>
          </cell>
          <cell r="BA734">
            <v>-2913.0400000000373</v>
          </cell>
          <cell r="BB734">
            <v>-2999</v>
          </cell>
          <cell r="BC734">
            <v>-76.350000000093132</v>
          </cell>
          <cell r="BD734">
            <v>-1955.9000000003725</v>
          </cell>
          <cell r="BE734">
            <v>-47175.610000006855</v>
          </cell>
          <cell r="BF734">
            <v>-15.299999999813735</v>
          </cell>
          <cell r="BG734">
            <v>4764.2399999997579</v>
          </cell>
          <cell r="BH734">
            <v>-531.19999999995343</v>
          </cell>
          <cell r="BI734">
            <v>14.350000000093132</v>
          </cell>
          <cell r="BJ734">
            <v>418.44999999995343</v>
          </cell>
          <cell r="BK734">
            <v>-6080.9499999999534</v>
          </cell>
          <cell r="BL734">
            <v>-16774.700000000186</v>
          </cell>
          <cell r="BM734">
            <v>-15174.899999999907</v>
          </cell>
          <cell r="BN734">
            <v>-2129.5</v>
          </cell>
          <cell r="BO734">
            <v>-5117.5</v>
          </cell>
          <cell r="BP734">
            <v>-3274.7000000001863</v>
          </cell>
          <cell r="BQ734">
            <v>-3273.8999999999069</v>
          </cell>
          <cell r="BR734">
            <v>-57241.730000000447</v>
          </cell>
          <cell r="BS734">
            <v>-1315.8000000002794</v>
          </cell>
          <cell r="BT734">
            <v>-2710.4000000003725</v>
          </cell>
          <cell r="BU734">
            <v>-2708.6999999997206</v>
          </cell>
          <cell r="BV734">
            <v>-1515.3999999994412</v>
          </cell>
          <cell r="BW734">
            <v>-2781</v>
          </cell>
          <cell r="BX734">
            <v>-2580.8000000002794</v>
          </cell>
          <cell r="BY734">
            <v>-22083.399999999907</v>
          </cell>
          <cell r="BZ734">
            <v>-18885</v>
          </cell>
          <cell r="CA734">
            <v>-1590.6499999999069</v>
          </cell>
          <cell r="CB734">
            <v>225.62000000011176</v>
          </cell>
          <cell r="CC734">
            <v>-97.200000000186265</v>
          </cell>
          <cell r="CD734">
            <v>-1199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-2271.1999999999534</v>
          </cell>
          <cell r="G736">
            <v>-335.70000000018626</v>
          </cell>
          <cell r="H736">
            <v>-1640</v>
          </cell>
          <cell r="I736">
            <v>-2445.3999999999069</v>
          </cell>
          <cell r="J736">
            <v>-7774.3000000000466</v>
          </cell>
          <cell r="K736">
            <v>-2351.3999999999069</v>
          </cell>
          <cell r="L736">
            <v>-230.79999999981374</v>
          </cell>
          <cell r="M736">
            <v>-2969</v>
          </cell>
          <cell r="N736">
            <v>-6468.7000000001863</v>
          </cell>
          <cell r="O736">
            <v>-3284.5</v>
          </cell>
          <cell r="P736">
            <v>-1982.8999999999069</v>
          </cell>
          <cell r="Q736">
            <v>-668.5</v>
          </cell>
          <cell r="R736">
            <v>-40605.300000000745</v>
          </cell>
          <cell r="S736">
            <v>-2593.5</v>
          </cell>
          <cell r="T736">
            <v>-3278.1999999999534</v>
          </cell>
          <cell r="U736">
            <v>-1768.3999999999069</v>
          </cell>
          <cell r="V736">
            <v>-1218.8999999999069</v>
          </cell>
          <cell r="W736">
            <v>-3138</v>
          </cell>
          <cell r="X736">
            <v>-7227.2000000001863</v>
          </cell>
          <cell r="Y736">
            <v>-4214.2000000001863</v>
          </cell>
          <cell r="Z736">
            <v>-1498</v>
          </cell>
          <cell r="AA736">
            <v>-5389</v>
          </cell>
          <cell r="AB736">
            <v>-5884.1000000000931</v>
          </cell>
          <cell r="AC736">
            <v>-2130.3999999999069</v>
          </cell>
          <cell r="AD736">
            <v>-2265.4000000001397</v>
          </cell>
          <cell r="AE736">
            <v>-36147.800000000745</v>
          </cell>
          <cell r="AF736">
            <v>-4732</v>
          </cell>
          <cell r="AG736">
            <v>-2565.5</v>
          </cell>
          <cell r="AH736">
            <v>-1500</v>
          </cell>
          <cell r="AI736">
            <v>-1396.1000000000931</v>
          </cell>
          <cell r="AJ736">
            <v>-3335.8000000000466</v>
          </cell>
          <cell r="AK736">
            <v>-10425.800000000047</v>
          </cell>
          <cell r="AL736">
            <v>-920.29999999981374</v>
          </cell>
          <cell r="AM736">
            <v>-2688.7000000001863</v>
          </cell>
          <cell r="AN736">
            <v>-4498</v>
          </cell>
          <cell r="AO736">
            <v>-1697.5999999998603</v>
          </cell>
          <cell r="AP736">
            <v>-3030.7000000001863</v>
          </cell>
          <cell r="AQ736">
            <v>642.69999999995343</v>
          </cell>
          <cell r="AR736">
            <v>-35407.90000000596</v>
          </cell>
          <cell r="AS736">
            <v>-4053.6000000000931</v>
          </cell>
          <cell r="AT736">
            <v>-1245.1999999999534</v>
          </cell>
          <cell r="AU736">
            <v>-1164.1999999999534</v>
          </cell>
          <cell r="AV736">
            <v>-705.20000000018626</v>
          </cell>
          <cell r="AW736">
            <v>-2210.2000000001863</v>
          </cell>
          <cell r="AX736">
            <v>-8820.8999999999069</v>
          </cell>
          <cell r="AY736">
            <v>-1398</v>
          </cell>
          <cell r="AZ736">
            <v>-4022</v>
          </cell>
          <cell r="BA736">
            <v>-4943.3999999999069</v>
          </cell>
          <cell r="BB736">
            <v>-2183</v>
          </cell>
          <cell r="BC736">
            <v>-3523.2000000001863</v>
          </cell>
          <cell r="BD736">
            <v>-1139</v>
          </cell>
          <cell r="BE736">
            <v>-32550.95000000298</v>
          </cell>
          <cell r="BF736">
            <v>-2924</v>
          </cell>
          <cell r="BG736">
            <v>-2935.1000000000931</v>
          </cell>
          <cell r="BH736">
            <v>-1377.8499999999767</v>
          </cell>
          <cell r="BI736">
            <v>-2415.6000000000931</v>
          </cell>
          <cell r="BJ736">
            <v>-5281.1000000000931</v>
          </cell>
          <cell r="BK736">
            <v>-5226.4000000001397</v>
          </cell>
          <cell r="BL736">
            <v>504</v>
          </cell>
          <cell r="BM736">
            <v>-1758</v>
          </cell>
          <cell r="BN736">
            <v>-2944.5</v>
          </cell>
          <cell r="BO736">
            <v>-3635.7000000001863</v>
          </cell>
          <cell r="BP736">
            <v>-3020.1000000000931</v>
          </cell>
          <cell r="BQ736">
            <v>-1536.5999999998603</v>
          </cell>
          <cell r="BR736">
            <v>-41337.689999997616</v>
          </cell>
          <cell r="BS736">
            <v>-3993.4000000003725</v>
          </cell>
          <cell r="BT736">
            <v>-3479.8999999999069</v>
          </cell>
          <cell r="BU736">
            <v>-1896.6899999999441</v>
          </cell>
          <cell r="BV736">
            <v>-3498.7999999998137</v>
          </cell>
          <cell r="BW736">
            <v>-4273.3000000000466</v>
          </cell>
          <cell r="BX736">
            <v>-8551.3999999999069</v>
          </cell>
          <cell r="BY736">
            <v>-4579.2000000001863</v>
          </cell>
          <cell r="BZ736">
            <v>-2456.7000000001863</v>
          </cell>
          <cell r="CA736">
            <v>-3129</v>
          </cell>
          <cell r="CB736">
            <v>-2113</v>
          </cell>
          <cell r="CC736">
            <v>-3093</v>
          </cell>
          <cell r="CD736">
            <v>-273.29999999981374</v>
          </cell>
          <cell r="CE736">
            <v>-40299.859999995679</v>
          </cell>
          <cell r="CF736">
            <v>-8270.2000000001863</v>
          </cell>
          <cell r="CG736">
            <v>-3324.3999999999069</v>
          </cell>
          <cell r="CH736">
            <v>-182.36000000010245</v>
          </cell>
          <cell r="CI736">
            <v>-2608.7999999998137</v>
          </cell>
          <cell r="CJ736">
            <v>-2498.3999999999069</v>
          </cell>
          <cell r="CK736">
            <v>-2805.1000000000931</v>
          </cell>
          <cell r="CL736">
            <v>-2239</v>
          </cell>
          <cell r="CM736">
            <v>-2759</v>
          </cell>
          <cell r="CN736">
            <v>-8746.5</v>
          </cell>
          <cell r="CO736">
            <v>-3561.6000000000931</v>
          </cell>
          <cell r="CP736">
            <v>-1846</v>
          </cell>
          <cell r="CQ736">
            <v>-1458.5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8">
          <cell r="F738">
            <v>-665.0999999998603</v>
          </cell>
          <cell r="G738">
            <v>205.19999999995343</v>
          </cell>
          <cell r="H738">
            <v>323.39999999990687</v>
          </cell>
          <cell r="I738">
            <v>-1073.6000000000931</v>
          </cell>
          <cell r="J738">
            <v>0</v>
          </cell>
          <cell r="K738">
            <v>-1523.4000000001397</v>
          </cell>
          <cell r="L738">
            <v>0</v>
          </cell>
          <cell r="M738">
            <v>-968.79999999981374</v>
          </cell>
          <cell r="N738">
            <v>-3646.7000000001863</v>
          </cell>
          <cell r="O738">
            <v>-1198.5</v>
          </cell>
          <cell r="P738">
            <v>216.19999999995343</v>
          </cell>
          <cell r="Q738">
            <v>-149.60000000009313</v>
          </cell>
          <cell r="R738">
            <v>-11606.80000000447</v>
          </cell>
          <cell r="S738">
            <v>-980</v>
          </cell>
          <cell r="T738">
            <v>559.10000000009313</v>
          </cell>
          <cell r="U738">
            <v>-582.79999999981374</v>
          </cell>
          <cell r="V738">
            <v>-567.5</v>
          </cell>
          <cell r="W738">
            <v>0</v>
          </cell>
          <cell r="X738">
            <v>-2522</v>
          </cell>
          <cell r="Y738">
            <v>-192.69999999995343</v>
          </cell>
          <cell r="Z738">
            <v>-1072.5999999996275</v>
          </cell>
          <cell r="AA738">
            <v>-4095.2999999998137</v>
          </cell>
          <cell r="AB738">
            <v>-3030.2999999998137</v>
          </cell>
          <cell r="AC738">
            <v>-538.20000000018626</v>
          </cell>
          <cell r="AD738">
            <v>1415.5</v>
          </cell>
          <cell r="AE738">
            <v>-12280.64999999851</v>
          </cell>
          <cell r="AF738">
            <v>1768</v>
          </cell>
          <cell r="AG738">
            <v>-143.5</v>
          </cell>
          <cell r="AH738">
            <v>47.699999999953434</v>
          </cell>
          <cell r="AI738">
            <v>126.10000000009313</v>
          </cell>
          <cell r="AJ738">
            <v>-251.75</v>
          </cell>
          <cell r="AK738">
            <v>-5423.7000000001863</v>
          </cell>
          <cell r="AL738">
            <v>-1001</v>
          </cell>
          <cell r="AM738">
            <v>-970.5</v>
          </cell>
          <cell r="AN738">
            <v>-4370.5</v>
          </cell>
          <cell r="AO738">
            <v>-1568.3000000000466</v>
          </cell>
          <cell r="AP738">
            <v>-848.19999999995343</v>
          </cell>
          <cell r="AQ738">
            <v>355</v>
          </cell>
          <cell r="AR738">
            <v>-14178.699999999255</v>
          </cell>
          <cell r="AS738">
            <v>1050.7000000001863</v>
          </cell>
          <cell r="AT738">
            <v>-525.60000000009313</v>
          </cell>
          <cell r="AU738">
            <v>-935.60000000009313</v>
          </cell>
          <cell r="AV738">
            <v>-252</v>
          </cell>
          <cell r="AW738">
            <v>-390.70000000006985</v>
          </cell>
          <cell r="AX738">
            <v>-3198.1999999999534</v>
          </cell>
          <cell r="AY738">
            <v>-1068</v>
          </cell>
          <cell r="AZ738">
            <v>-1001.7000000001863</v>
          </cell>
          <cell r="BA738">
            <v>-4889.2999999998137</v>
          </cell>
          <cell r="BB738">
            <v>-1327.3999999999069</v>
          </cell>
          <cell r="BC738">
            <v>-863.19999999995343</v>
          </cell>
          <cell r="BD738">
            <v>-777.70000000018626</v>
          </cell>
          <cell r="BE738">
            <v>-13377.70000000298</v>
          </cell>
          <cell r="BF738">
            <v>-159.20000000018626</v>
          </cell>
          <cell r="BG738">
            <v>199.79999999981374</v>
          </cell>
          <cell r="BH738">
            <v>-551.79999999981374</v>
          </cell>
          <cell r="BI738">
            <v>908.0999999998603</v>
          </cell>
          <cell r="BJ738">
            <v>0</v>
          </cell>
          <cell r="BK738">
            <v>-4159</v>
          </cell>
          <cell r="BL738">
            <v>-1275.6999999999534</v>
          </cell>
          <cell r="BM738">
            <v>-779.59999999962747</v>
          </cell>
          <cell r="BN738">
            <v>-5195</v>
          </cell>
          <cell r="BO738">
            <v>-2450.1000000000931</v>
          </cell>
          <cell r="BP738">
            <v>-137.80000000004657</v>
          </cell>
          <cell r="BQ738">
            <v>222.59999999962747</v>
          </cell>
          <cell r="BR738">
            <v>-21604.500000003725</v>
          </cell>
          <cell r="BS738">
            <v>-886</v>
          </cell>
          <cell r="BT738">
            <v>-939.29999999981374</v>
          </cell>
          <cell r="BU738">
            <v>-616.39999999990687</v>
          </cell>
          <cell r="BV738">
            <v>-598.5</v>
          </cell>
          <cell r="BW738">
            <v>0</v>
          </cell>
          <cell r="BX738">
            <v>-3642.2999999998137</v>
          </cell>
          <cell r="BY738">
            <v>-4303.6000000000931</v>
          </cell>
          <cell r="BZ738">
            <v>-5671</v>
          </cell>
          <cell r="CA738">
            <v>-1193.0999999998603</v>
          </cell>
          <cell r="CB738">
            <v>-1786.8000000000466</v>
          </cell>
          <cell r="CC738">
            <v>-812.70000000018626</v>
          </cell>
          <cell r="CD738">
            <v>-1154.7999999998137</v>
          </cell>
          <cell r="CE738">
            <v>-18635.599999997765</v>
          </cell>
          <cell r="CF738">
            <v>-439.5</v>
          </cell>
          <cell r="CG738">
            <v>525.39999999990687</v>
          </cell>
          <cell r="CH738">
            <v>-392.30000000004657</v>
          </cell>
          <cell r="CI738">
            <v>-673.80000000004657</v>
          </cell>
          <cell r="CJ738">
            <v>0</v>
          </cell>
          <cell r="CK738">
            <v>-2077.1999999999534</v>
          </cell>
          <cell r="CL738">
            <v>-5391.6000000000931</v>
          </cell>
          <cell r="CM738">
            <v>-4435.5</v>
          </cell>
          <cell r="CN738">
            <v>-3901.2999999998137</v>
          </cell>
          <cell r="CO738">
            <v>-1016</v>
          </cell>
          <cell r="CP738">
            <v>2.2000000001862645</v>
          </cell>
          <cell r="CQ738">
            <v>-836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-392.22000000020489</v>
          </cell>
          <cell r="G740">
            <v>114.2300000002142</v>
          </cell>
          <cell r="H740">
            <v>-1979</v>
          </cell>
          <cell r="I740">
            <v>-1512.8699999998789</v>
          </cell>
          <cell r="J740">
            <v>-1011.2590000000782</v>
          </cell>
          <cell r="K740">
            <v>-4126.3499999998603</v>
          </cell>
          <cell r="L740">
            <v>-6084.7700000002515</v>
          </cell>
          <cell r="M740">
            <v>-3862.3499999996275</v>
          </cell>
          <cell r="N740">
            <v>-2247.559999999823</v>
          </cell>
          <cell r="O740">
            <v>499.64000000013039</v>
          </cell>
          <cell r="P740">
            <v>-1062.25</v>
          </cell>
          <cell r="Q740">
            <v>-987.80000000004657</v>
          </cell>
          <cell r="R740">
            <v>-21538.740000005811</v>
          </cell>
          <cell r="S740">
            <v>-507.66000000014901</v>
          </cell>
          <cell r="T740">
            <v>-2536.1160000001546</v>
          </cell>
          <cell r="U740">
            <v>-1320.3200000000652</v>
          </cell>
          <cell r="V740">
            <v>-771.18999999994412</v>
          </cell>
          <cell r="W740">
            <v>473</v>
          </cell>
          <cell r="X740">
            <v>-3684.2100000001956</v>
          </cell>
          <cell r="Y740">
            <v>-6019.8200000000652</v>
          </cell>
          <cell r="Z740">
            <v>-4219.7000000001863</v>
          </cell>
          <cell r="AA740">
            <v>-1427.2600000000093</v>
          </cell>
          <cell r="AB740">
            <v>-305.30000000004657</v>
          </cell>
          <cell r="AC740">
            <v>-666.27399999974295</v>
          </cell>
          <cell r="AD740">
            <v>-553.88999999989755</v>
          </cell>
          <cell r="AE740">
            <v>-16507.168999999762</v>
          </cell>
          <cell r="AF740">
            <v>-1409.9300000001676</v>
          </cell>
          <cell r="AG740">
            <v>-494.43999999971129</v>
          </cell>
          <cell r="AH740">
            <v>-371.50999999977648</v>
          </cell>
          <cell r="AI740">
            <v>-130.01000000000931</v>
          </cell>
          <cell r="AJ740">
            <v>825.53000000002794</v>
          </cell>
          <cell r="AK740">
            <v>-2802.8999999999069</v>
          </cell>
          <cell r="AL740">
            <v>-5649.3200000000652</v>
          </cell>
          <cell r="AM740">
            <v>-4117.910000000149</v>
          </cell>
          <cell r="AN740">
            <v>-2105.2750000001397</v>
          </cell>
          <cell r="AO740">
            <v>-2.7740000002086163</v>
          </cell>
          <cell r="AP740">
            <v>527.73999999975786</v>
          </cell>
          <cell r="AQ740">
            <v>-776.37000000011176</v>
          </cell>
          <cell r="AR740">
            <v>-25134.127999998629</v>
          </cell>
          <cell r="AS740">
            <v>-224.23999999999069</v>
          </cell>
          <cell r="AT740">
            <v>-1007.5749999999534</v>
          </cell>
          <cell r="AU740">
            <v>-733.32999999984168</v>
          </cell>
          <cell r="AV740">
            <v>-629.28800000017509</v>
          </cell>
          <cell r="AW740">
            <v>-667.47999999998137</v>
          </cell>
          <cell r="AX740">
            <v>-1924.6480000000447</v>
          </cell>
          <cell r="AY740">
            <v>-6526.6400000001304</v>
          </cell>
          <cell r="AZ740">
            <v>-5696.9199999999255</v>
          </cell>
          <cell r="BA740">
            <v>-4660.7900000000373</v>
          </cell>
          <cell r="BB740">
            <v>-2480.7100000001956</v>
          </cell>
          <cell r="BC740">
            <v>-675.68500000005588</v>
          </cell>
          <cell r="BD740">
            <v>93.178000000305474</v>
          </cell>
          <cell r="BE740">
            <v>-21051.189999997616</v>
          </cell>
          <cell r="BF740">
            <v>-1834.4750000000931</v>
          </cell>
          <cell r="BG740">
            <v>-602.59000000008382</v>
          </cell>
          <cell r="BH740">
            <v>-805.86000000010245</v>
          </cell>
          <cell r="BI740">
            <v>-331.90999999991618</v>
          </cell>
          <cell r="BJ740">
            <v>-1.5</v>
          </cell>
          <cell r="BK740">
            <v>-4355.8000000000466</v>
          </cell>
          <cell r="BL740">
            <v>-5067.6599999996834</v>
          </cell>
          <cell r="BM740">
            <v>-3182.7000000001863</v>
          </cell>
          <cell r="BN740">
            <v>-2048.75</v>
          </cell>
          <cell r="BO740">
            <v>-3186.8500000000931</v>
          </cell>
          <cell r="BP740">
            <v>1325.7249999998603</v>
          </cell>
          <cell r="BQ740">
            <v>-958.81999999983236</v>
          </cell>
          <cell r="BR740">
            <v>-13078.715000003576</v>
          </cell>
          <cell r="BS740">
            <v>1694.3599999998696</v>
          </cell>
          <cell r="BT740">
            <v>-683.34000000008382</v>
          </cell>
          <cell r="BU740">
            <v>-388.27599999983795</v>
          </cell>
          <cell r="BV740">
            <v>-116.81000000005588</v>
          </cell>
          <cell r="BW740">
            <v>-320.71499999985099</v>
          </cell>
          <cell r="BX740">
            <v>-622.80000000004657</v>
          </cell>
          <cell r="BY740">
            <v>-5235.3100000000559</v>
          </cell>
          <cell r="BZ740">
            <v>-2894.7599999997765</v>
          </cell>
          <cell r="CA740">
            <v>-1432.8349999999627</v>
          </cell>
          <cell r="CB740">
            <v>-1810.3640000002924</v>
          </cell>
          <cell r="CC740">
            <v>-1019.0099999997765</v>
          </cell>
          <cell r="CD740">
            <v>-248.85499999998137</v>
          </cell>
          <cell r="CE740">
            <v>-15914.809999998659</v>
          </cell>
          <cell r="CF740">
            <v>-408.16999999992549</v>
          </cell>
          <cell r="CG740">
            <v>-472.16999999992549</v>
          </cell>
          <cell r="CH740">
            <v>-1444.1259999999311</v>
          </cell>
          <cell r="CI740">
            <v>-277.25</v>
          </cell>
          <cell r="CJ740">
            <v>-1284.1699999999255</v>
          </cell>
          <cell r="CK740">
            <v>303.9660000000149</v>
          </cell>
          <cell r="CL740">
            <v>-5764.6400000001304</v>
          </cell>
          <cell r="CM740">
            <v>-3706.4599999999627</v>
          </cell>
          <cell r="CN740">
            <v>-183.29000000003725</v>
          </cell>
          <cell r="CO740">
            <v>-729.27999999979511</v>
          </cell>
          <cell r="CP740">
            <v>-1882.3200000000652</v>
          </cell>
          <cell r="CQ740">
            <v>-66.899999999906868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7.4200000000419095</v>
          </cell>
          <cell r="G741">
            <v>130.79999999993015</v>
          </cell>
          <cell r="H741">
            <v>4.9999999988358468E-2</v>
          </cell>
          <cell r="I741">
            <v>-53.080000000016298</v>
          </cell>
          <cell r="J741">
            <v>0</v>
          </cell>
          <cell r="K741">
            <v>0</v>
          </cell>
          <cell r="L741">
            <v>32.75</v>
          </cell>
          <cell r="M741">
            <v>-1120.8800000000047</v>
          </cell>
          <cell r="N741">
            <v>0.86999999999534339</v>
          </cell>
          <cell r="O741">
            <v>-2.5500000000465661</v>
          </cell>
          <cell r="P741">
            <v>-35.71999999997206</v>
          </cell>
          <cell r="Q741">
            <v>0.34000000008381903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113.50499999994645</v>
          </cell>
          <cell r="G742">
            <v>118.33499999996275</v>
          </cell>
          <cell r="H742">
            <v>-17.114000000059605</v>
          </cell>
          <cell r="I742">
            <v>-759.66500000003725</v>
          </cell>
          <cell r="J742">
            <v>52.019999999960419</v>
          </cell>
          <cell r="K742">
            <v>-599.33899999997811</v>
          </cell>
          <cell r="L742">
            <v>-180.82800000003772</v>
          </cell>
          <cell r="M742">
            <v>415.12000000005355</v>
          </cell>
          <cell r="N742">
            <v>-383.73599999997532</v>
          </cell>
          <cell r="O742">
            <v>-472.38000000000466</v>
          </cell>
          <cell r="P742">
            <v>173.63000000006286</v>
          </cell>
          <cell r="Q742">
            <v>-58.599999999976717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-60.75</v>
          </cell>
          <cell r="G743">
            <v>-118.15000000002328</v>
          </cell>
          <cell r="H743">
            <v>-166.09999999997672</v>
          </cell>
          <cell r="I743">
            <v>-273.71999999997206</v>
          </cell>
          <cell r="J743">
            <v>-14.044999999983702</v>
          </cell>
          <cell r="K743">
            <v>-510.75</v>
          </cell>
          <cell r="L743">
            <v>-12.769999999960419</v>
          </cell>
          <cell r="M743">
            <v>-866.14999999990687</v>
          </cell>
          <cell r="N743">
            <v>-1022.6500000000233</v>
          </cell>
          <cell r="O743">
            <v>-1025.25</v>
          </cell>
          <cell r="P743">
            <v>89.549999999988358</v>
          </cell>
          <cell r="Q743">
            <v>507.55000000004657</v>
          </cell>
          <cell r="R743">
            <v>-4528.7400000011548</v>
          </cell>
          <cell r="S743">
            <v>66.099999999976717</v>
          </cell>
          <cell r="T743">
            <v>-2.5699999999487773</v>
          </cell>
          <cell r="U743">
            <v>-82.550000000046566</v>
          </cell>
          <cell r="V743">
            <v>-172.31999999994878</v>
          </cell>
          <cell r="W743">
            <v>-36.300000000017462</v>
          </cell>
          <cell r="X743">
            <v>-1110.2199999999721</v>
          </cell>
          <cell r="Y743">
            <v>-404.28000000002794</v>
          </cell>
          <cell r="Z743">
            <v>-457.44999999995343</v>
          </cell>
          <cell r="AA743">
            <v>-842.5</v>
          </cell>
          <cell r="AB743">
            <v>-1297.9000000000233</v>
          </cell>
          <cell r="AC743">
            <v>-86.449999999953434</v>
          </cell>
          <cell r="AD743">
            <v>-102.30000000004657</v>
          </cell>
          <cell r="AE743">
            <v>-2268.2549999998882</v>
          </cell>
          <cell r="AF743">
            <v>131.14999999990687</v>
          </cell>
          <cell r="AG743">
            <v>76.90500000002794</v>
          </cell>
          <cell r="AH743">
            <v>-19.03000000002794</v>
          </cell>
          <cell r="AI743">
            <v>-90.350000000034925</v>
          </cell>
          <cell r="AJ743">
            <v>194.75</v>
          </cell>
          <cell r="AK743">
            <v>-496.78000000002794</v>
          </cell>
          <cell r="AL743">
            <v>-189.65000000002328</v>
          </cell>
          <cell r="AM743">
            <v>-317.25</v>
          </cell>
          <cell r="AN743">
            <v>-831.40000000002328</v>
          </cell>
          <cell r="AO743">
            <v>-494.15000000002328</v>
          </cell>
          <cell r="AP743">
            <v>-389.69999999995343</v>
          </cell>
          <cell r="AQ743">
            <v>157.25</v>
          </cell>
          <cell r="AR743">
            <v>-3748.7299999995157</v>
          </cell>
          <cell r="AS743">
            <v>-461.5</v>
          </cell>
          <cell r="AT743">
            <v>-164.54999999998836</v>
          </cell>
          <cell r="AU743">
            <v>-11.130000000004657</v>
          </cell>
          <cell r="AV743">
            <v>-203.56999999994878</v>
          </cell>
          <cell r="AW743">
            <v>-72.730000000010477</v>
          </cell>
          <cell r="AX743">
            <v>-617.15000000002328</v>
          </cell>
          <cell r="AY743">
            <v>-121.85000000003492</v>
          </cell>
          <cell r="AZ743">
            <v>-624.14999999990687</v>
          </cell>
          <cell r="BA743">
            <v>-795.15000000002328</v>
          </cell>
          <cell r="BB743">
            <v>-612.90000000002328</v>
          </cell>
          <cell r="BC743">
            <v>35.5</v>
          </cell>
          <cell r="BD743">
            <v>-99.550000000046566</v>
          </cell>
          <cell r="BE743">
            <v>-2007.4999999990687</v>
          </cell>
          <cell r="BF743">
            <v>-43.449999999953434</v>
          </cell>
          <cell r="BG743">
            <v>-63.619999999995343</v>
          </cell>
          <cell r="BH743">
            <v>-127.70000000001164</v>
          </cell>
          <cell r="BI743">
            <v>-161.88000000000466</v>
          </cell>
          <cell r="BJ743">
            <v>-114</v>
          </cell>
          <cell r="BK743">
            <v>-626.20000000001164</v>
          </cell>
          <cell r="BL743">
            <v>0</v>
          </cell>
          <cell r="BM743">
            <v>-147.09999999997672</v>
          </cell>
          <cell r="BN743">
            <v>-12.5</v>
          </cell>
          <cell r="BO743">
            <v>-498.94999999995343</v>
          </cell>
          <cell r="BP743">
            <v>141.90000000002328</v>
          </cell>
          <cell r="BQ743">
            <v>-354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-875.79999999981374</v>
          </cell>
          <cell r="G744">
            <v>-1168.8000000000466</v>
          </cell>
          <cell r="H744">
            <v>-1623.2000000001863</v>
          </cell>
          <cell r="I744">
            <v>-961</v>
          </cell>
          <cell r="J744">
            <v>-1039.7000000001863</v>
          </cell>
          <cell r="K744">
            <v>-3469.2999999998137</v>
          </cell>
          <cell r="L744">
            <v>-3597.2000000001863</v>
          </cell>
          <cell r="M744">
            <v>-4222</v>
          </cell>
          <cell r="N744">
            <v>-3085.8999999999069</v>
          </cell>
          <cell r="O744">
            <v>-404</v>
          </cell>
          <cell r="P744">
            <v>-2123.7000000001863</v>
          </cell>
          <cell r="Q744">
            <v>-816.39999999990687</v>
          </cell>
          <cell r="R744">
            <v>-20838.600000005215</v>
          </cell>
          <cell r="S744">
            <v>620</v>
          </cell>
          <cell r="T744">
            <v>-187</v>
          </cell>
          <cell r="U744">
            <v>-623.10000000009313</v>
          </cell>
          <cell r="V744">
            <v>-1197</v>
          </cell>
          <cell r="W744">
            <v>-0.90000000013969839</v>
          </cell>
          <cell r="X744">
            <v>-5257.7000000001863</v>
          </cell>
          <cell r="Y744">
            <v>-4603.7999999998137</v>
          </cell>
          <cell r="Z744">
            <v>-5364.5</v>
          </cell>
          <cell r="AA744">
            <v>-1257.1000000000931</v>
          </cell>
          <cell r="AB744">
            <v>-1267.5</v>
          </cell>
          <cell r="AC744">
            <v>-1384.5</v>
          </cell>
          <cell r="AD744">
            <v>-315.5</v>
          </cell>
          <cell r="AE744">
            <v>-22166.999999996275</v>
          </cell>
          <cell r="AF744">
            <v>-890.39999999990687</v>
          </cell>
          <cell r="AG744">
            <v>-1185.3999999999069</v>
          </cell>
          <cell r="AH744">
            <v>-1218.5</v>
          </cell>
          <cell r="AI744">
            <v>-487</v>
          </cell>
          <cell r="AJ744">
            <v>-1031.8000000002794</v>
          </cell>
          <cell r="AK744">
            <v>-2910</v>
          </cell>
          <cell r="AL744">
            <v>-5013.5999999996275</v>
          </cell>
          <cell r="AM744">
            <v>-4980.5</v>
          </cell>
          <cell r="AN744">
            <v>-2281.5999999996275</v>
          </cell>
          <cell r="AO744">
            <v>-1955.4000000003725</v>
          </cell>
          <cell r="AP744">
            <v>-186</v>
          </cell>
          <cell r="AQ744">
            <v>-26.800000000279397</v>
          </cell>
          <cell r="AR744">
            <v>-23731.30000000447</v>
          </cell>
          <cell r="AS744">
            <v>-1003.0999999996275</v>
          </cell>
          <cell r="AT744">
            <v>-431.20000000018626</v>
          </cell>
          <cell r="AU744">
            <v>-689.4000000001397</v>
          </cell>
          <cell r="AV744">
            <v>-705.20000000018626</v>
          </cell>
          <cell r="AW744">
            <v>-1034.6000000000931</v>
          </cell>
          <cell r="AX744">
            <v>-2329.7999999998137</v>
          </cell>
          <cell r="AY744">
            <v>-6357</v>
          </cell>
          <cell r="AZ744">
            <v>-6213</v>
          </cell>
          <cell r="BA744">
            <v>-2825.2999999998137</v>
          </cell>
          <cell r="BB744">
            <v>-1586</v>
          </cell>
          <cell r="BC744">
            <v>-119</v>
          </cell>
          <cell r="BD744">
            <v>-437.70000000018626</v>
          </cell>
          <cell r="BE744">
            <v>-31099.19999999553</v>
          </cell>
          <cell r="BF744">
            <v>-537.29999999981374</v>
          </cell>
          <cell r="BG744">
            <v>-1976.1000000000931</v>
          </cell>
          <cell r="BH744">
            <v>-478.89999999990687</v>
          </cell>
          <cell r="BI744">
            <v>45.299999999813735</v>
          </cell>
          <cell r="BJ744">
            <v>-102.30000000004657</v>
          </cell>
          <cell r="BK744">
            <v>-7101.7000000001863</v>
          </cell>
          <cell r="BL744">
            <v>-7036.7999999998137</v>
          </cell>
          <cell r="BM744">
            <v>-7010.2000000001863</v>
          </cell>
          <cell r="BN744">
            <v>-3997.2999999998137</v>
          </cell>
          <cell r="BO744">
            <v>-2603</v>
          </cell>
          <cell r="BP744">
            <v>-18.399999999906868</v>
          </cell>
          <cell r="BQ744">
            <v>-282.5</v>
          </cell>
          <cell r="BR744">
            <v>-21922.600000005215</v>
          </cell>
          <cell r="BS744">
            <v>-2127.2999999998137</v>
          </cell>
          <cell r="BT744">
            <v>-1006.5999999998603</v>
          </cell>
          <cell r="BU744">
            <v>-1210.5</v>
          </cell>
          <cell r="BV744">
            <v>-535.20000000018626</v>
          </cell>
          <cell r="BW744">
            <v>-384.39999999990687</v>
          </cell>
          <cell r="BX744">
            <v>-2125.6999999997206</v>
          </cell>
          <cell r="BY744">
            <v>-4308</v>
          </cell>
          <cell r="BZ744">
            <v>-3975</v>
          </cell>
          <cell r="CA744">
            <v>-2175.5999999996275</v>
          </cell>
          <cell r="CB744">
            <v>-1657.7000000001863</v>
          </cell>
          <cell r="CC744">
            <v>-476.79999999981374</v>
          </cell>
          <cell r="CD744">
            <v>-1939.7999999998137</v>
          </cell>
          <cell r="CE744">
            <v>-21407.5</v>
          </cell>
          <cell r="CF744">
            <v>-618.79999999981374</v>
          </cell>
          <cell r="CG744">
            <v>-273.70000000018626</v>
          </cell>
          <cell r="CH744">
            <v>-750.5</v>
          </cell>
          <cell r="CI744">
            <v>-332</v>
          </cell>
          <cell r="CJ744">
            <v>-929.10000000009313</v>
          </cell>
          <cell r="CK744">
            <v>-3478.6999999997206</v>
          </cell>
          <cell r="CL744">
            <v>-4301.2000000001863</v>
          </cell>
          <cell r="CM744">
            <v>-6488.4000000003725</v>
          </cell>
          <cell r="CN744">
            <v>-1293.5</v>
          </cell>
          <cell r="CO744">
            <v>-1804.7999999998137</v>
          </cell>
          <cell r="CP744">
            <v>654.20000000018626</v>
          </cell>
          <cell r="CQ744">
            <v>-1791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-372.18600000021979</v>
          </cell>
          <cell r="G745">
            <v>-390.88999999966472</v>
          </cell>
          <cell r="H745">
            <v>-104.49000000022352</v>
          </cell>
          <cell r="I745">
            <v>-660.03999999957159</v>
          </cell>
          <cell r="J745">
            <v>31.689999999478459</v>
          </cell>
          <cell r="K745">
            <v>-2415.9099999996834</v>
          </cell>
          <cell r="L745">
            <v>-8298.6299999998882</v>
          </cell>
          <cell r="M745">
            <v>-7234.1000000000931</v>
          </cell>
          <cell r="N745">
            <v>-1162.8700000001118</v>
          </cell>
          <cell r="O745">
            <v>-1800.3349999994971</v>
          </cell>
          <cell r="P745">
            <v>-262.77000000001863</v>
          </cell>
          <cell r="Q745">
            <v>-1215.1499999999069</v>
          </cell>
          <cell r="R745">
            <v>-25553.220999993384</v>
          </cell>
          <cell r="S745">
            <v>-2621.9850000003353</v>
          </cell>
          <cell r="T745">
            <v>-530.05600000009872</v>
          </cell>
          <cell r="U745">
            <v>-214.98999999975786</v>
          </cell>
          <cell r="V745">
            <v>-1078.0550000001676</v>
          </cell>
          <cell r="W745">
            <v>-695.50000000046566</v>
          </cell>
          <cell r="X745">
            <v>-4153.2999999998137</v>
          </cell>
          <cell r="Y745">
            <v>-9334.3999999999069</v>
          </cell>
          <cell r="Z745">
            <v>-6417.6400000001304</v>
          </cell>
          <cell r="AA745">
            <v>-890.52000000001863</v>
          </cell>
          <cell r="AB745">
            <v>-180.93000000016764</v>
          </cell>
          <cell r="AC745">
            <v>216.02499999990687</v>
          </cell>
          <cell r="AD745">
            <v>348.12999999988824</v>
          </cell>
          <cell r="AE745">
            <v>-16205.230000000447</v>
          </cell>
          <cell r="AF745">
            <v>-247.81400000024587</v>
          </cell>
          <cell r="AG745">
            <v>-67.406000000191852</v>
          </cell>
          <cell r="AH745">
            <v>-1938.9799999999814</v>
          </cell>
          <cell r="AI745">
            <v>-1013.1899999999441</v>
          </cell>
          <cell r="AJ745">
            <v>-997.12400000030175</v>
          </cell>
          <cell r="AK745">
            <v>591.90999999968335</v>
          </cell>
          <cell r="AL745">
            <v>-6472</v>
          </cell>
          <cell r="AM745">
            <v>-5953.9500000001863</v>
          </cell>
          <cell r="AN745">
            <v>-1796.5100000002421</v>
          </cell>
          <cell r="AO745">
            <v>1328.8839999996126</v>
          </cell>
          <cell r="AP745">
            <v>720.02000000001863</v>
          </cell>
          <cell r="AQ745">
            <v>-359.06999999983236</v>
          </cell>
          <cell r="AR745">
            <v>-25382.945000004023</v>
          </cell>
          <cell r="AS745">
            <v>-79.035999999847263</v>
          </cell>
          <cell r="AT745">
            <v>-561.7300000002142</v>
          </cell>
          <cell r="AU745">
            <v>-2341.2000000001863</v>
          </cell>
          <cell r="AV745">
            <v>-1121.7200000002049</v>
          </cell>
          <cell r="AW745">
            <v>-1151.8260000001173</v>
          </cell>
          <cell r="AX745">
            <v>-1841.2899999998044</v>
          </cell>
          <cell r="AY745">
            <v>-8287.0640000007115</v>
          </cell>
          <cell r="AZ745">
            <v>-6338.5100000002421</v>
          </cell>
          <cell r="BA745">
            <v>-3200.2600000002421</v>
          </cell>
          <cell r="BB745">
            <v>-280.57400000002235</v>
          </cell>
          <cell r="BC745">
            <v>-154.89000000013039</v>
          </cell>
          <cell r="BD745">
            <v>-24.845000000204891</v>
          </cell>
          <cell r="BE745">
            <v>-27534.939999997616</v>
          </cell>
          <cell r="BF745">
            <v>-196.93600000021979</v>
          </cell>
          <cell r="BG745">
            <v>-1082.2599999997765</v>
          </cell>
          <cell r="BH745">
            <v>-565.56000000005588</v>
          </cell>
          <cell r="BI745">
            <v>-1566.5679999999702</v>
          </cell>
          <cell r="BJ745">
            <v>-987.9179999998305</v>
          </cell>
          <cell r="BK745">
            <v>-1845.0139999999665</v>
          </cell>
          <cell r="BL745">
            <v>-6940.015999999363</v>
          </cell>
          <cell r="BM745">
            <v>-7411.3900000001304</v>
          </cell>
          <cell r="BN745">
            <v>-2329.9900000002235</v>
          </cell>
          <cell r="BO745">
            <v>-1534.5639999997802</v>
          </cell>
          <cell r="BP745">
            <v>-2616.2239999999292</v>
          </cell>
          <cell r="BQ745">
            <v>-458.5</v>
          </cell>
          <cell r="BR745">
            <v>-19509.356000002474</v>
          </cell>
          <cell r="BS745">
            <v>-668.45999999996275</v>
          </cell>
          <cell r="BT745">
            <v>-366.24100000038743</v>
          </cell>
          <cell r="BU745">
            <v>-600.78599999984726</v>
          </cell>
          <cell r="BV745">
            <v>-1981.1200000001118</v>
          </cell>
          <cell r="BW745">
            <v>-280.9890000000596</v>
          </cell>
          <cell r="BX745">
            <v>-1550.0600000000559</v>
          </cell>
          <cell r="BY745">
            <v>-8553.6200000005774</v>
          </cell>
          <cell r="BZ745">
            <v>-4038.5999999996275</v>
          </cell>
          <cell r="CA745">
            <v>971.78999999957159</v>
          </cell>
          <cell r="CB745">
            <v>-450.78499999968335</v>
          </cell>
          <cell r="CC745">
            <v>-1356.6049999999814</v>
          </cell>
          <cell r="CD745">
            <v>-633.87999999988824</v>
          </cell>
          <cell r="CE745">
            <v>-20943.943999994546</v>
          </cell>
          <cell r="CF745">
            <v>-46.629999999888241</v>
          </cell>
          <cell r="CG745">
            <v>-575.85600000014529</v>
          </cell>
          <cell r="CH745">
            <v>-1747.6800000001676</v>
          </cell>
          <cell r="CI745">
            <v>-1052.2100000004284</v>
          </cell>
          <cell r="CJ745">
            <v>-1972.651999999769</v>
          </cell>
          <cell r="CK745">
            <v>-311.90000000037253</v>
          </cell>
          <cell r="CL745">
            <v>-9723.3500000000931</v>
          </cell>
          <cell r="CM745">
            <v>-4490.7099999999627</v>
          </cell>
          <cell r="CN745">
            <v>435.14999999990687</v>
          </cell>
          <cell r="CO745">
            <v>-516.1659999997355</v>
          </cell>
          <cell r="CP745">
            <v>-314.45999999996275</v>
          </cell>
          <cell r="CQ745">
            <v>-627.47999999998137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8">
          <cell r="F748">
            <v>-710.69999999995343</v>
          </cell>
          <cell r="G748">
            <v>-30.299999999930151</v>
          </cell>
          <cell r="H748">
            <v>-312.26000000000931</v>
          </cell>
          <cell r="I748">
            <v>-523</v>
          </cell>
          <cell r="J748">
            <v>-191.8399999999674</v>
          </cell>
          <cell r="K748">
            <v>406.40000000002328</v>
          </cell>
          <cell r="L748">
            <v>-1054.9499999999534</v>
          </cell>
          <cell r="M748">
            <v>131.5</v>
          </cell>
          <cell r="N748">
            <v>-424.87999999988824</v>
          </cell>
          <cell r="O748">
            <v>-487.19999999995343</v>
          </cell>
          <cell r="P748">
            <v>-81.800000000046566</v>
          </cell>
          <cell r="Q748">
            <v>67.560000000055879</v>
          </cell>
          <cell r="R748">
            <v>796.17999999970198</v>
          </cell>
          <cell r="S748">
            <v>-258.25</v>
          </cell>
          <cell r="T748">
            <v>335.5</v>
          </cell>
          <cell r="U748">
            <v>63.28000000002794</v>
          </cell>
          <cell r="V748">
            <v>-98.879999999888241</v>
          </cell>
          <cell r="W748">
            <v>2.3000000000465661</v>
          </cell>
          <cell r="X748">
            <v>-124.56000000005588</v>
          </cell>
          <cell r="Y748">
            <v>347.80000000004657</v>
          </cell>
          <cell r="Z748">
            <v>424.20000000006985</v>
          </cell>
          <cell r="AA748">
            <v>693.96000000007916</v>
          </cell>
          <cell r="AB748">
            <v>-392.76000000000931</v>
          </cell>
          <cell r="AC748">
            <v>-133.09999999997672</v>
          </cell>
          <cell r="AD748">
            <v>-63.310000000055879</v>
          </cell>
          <cell r="AE748">
            <v>1111.2700000014156</v>
          </cell>
          <cell r="AF748">
            <v>141.31000000005588</v>
          </cell>
          <cell r="AG748">
            <v>-733.23999999999069</v>
          </cell>
          <cell r="AH748">
            <v>-55.03000000002794</v>
          </cell>
          <cell r="AI748">
            <v>-197.89999999990687</v>
          </cell>
          <cell r="AJ748">
            <v>-131.68999999994412</v>
          </cell>
          <cell r="AK748">
            <v>-1.5999999999767169</v>
          </cell>
          <cell r="AL748">
            <v>-392</v>
          </cell>
          <cell r="AM748">
            <v>-638.03999999992084</v>
          </cell>
          <cell r="AN748">
            <v>341.36000000010245</v>
          </cell>
          <cell r="AO748">
            <v>2210.1999999999534</v>
          </cell>
          <cell r="AP748">
            <v>430.40000000002328</v>
          </cell>
          <cell r="AQ748">
            <v>137.5</v>
          </cell>
          <cell r="AR748">
            <v>-1436.429999999702</v>
          </cell>
          <cell r="AS748">
            <v>-10.400000000023283</v>
          </cell>
          <cell r="AT748">
            <v>-420.30000000004657</v>
          </cell>
          <cell r="AU748">
            <v>105.9199999999837</v>
          </cell>
          <cell r="AV748">
            <v>577.23999999999069</v>
          </cell>
          <cell r="AW748">
            <v>14.960000000079162</v>
          </cell>
          <cell r="AX748">
            <v>-163.69999999995343</v>
          </cell>
          <cell r="AY748">
            <v>-1672.1600000000326</v>
          </cell>
          <cell r="AZ748">
            <v>32.699999999953434</v>
          </cell>
          <cell r="BA748">
            <v>-80.800000000046566</v>
          </cell>
          <cell r="BB748">
            <v>454.96000000007916</v>
          </cell>
          <cell r="BC748">
            <v>-77.199999999953434</v>
          </cell>
          <cell r="BD748">
            <v>-197.65000000002328</v>
          </cell>
          <cell r="BE748">
            <v>-2260.2700000032783</v>
          </cell>
          <cell r="BF748">
            <v>46.449999999953434</v>
          </cell>
          <cell r="BG748">
            <v>584.94999999995343</v>
          </cell>
          <cell r="BH748">
            <v>-82.320000000006985</v>
          </cell>
          <cell r="BI748">
            <v>-48.099999999976717</v>
          </cell>
          <cell r="BJ748">
            <v>-80.349999999976717</v>
          </cell>
          <cell r="BK748">
            <v>30.299999999930151</v>
          </cell>
          <cell r="BL748">
            <v>845</v>
          </cell>
          <cell r="BM748">
            <v>-1835</v>
          </cell>
          <cell r="BN748">
            <v>-31.300000000046566</v>
          </cell>
          <cell r="BO748">
            <v>-417.65000000002328</v>
          </cell>
          <cell r="BP748">
            <v>-1115.5999999999767</v>
          </cell>
          <cell r="BQ748">
            <v>-156.65000000002328</v>
          </cell>
          <cell r="BR748">
            <v>-4705.5799999982119</v>
          </cell>
          <cell r="BS748">
            <v>76.900000000023283</v>
          </cell>
          <cell r="BT748">
            <v>-192.30000000004657</v>
          </cell>
          <cell r="BU748">
            <v>185.65999999997439</v>
          </cell>
          <cell r="BV748">
            <v>-810</v>
          </cell>
          <cell r="BW748">
            <v>-332.59999999997672</v>
          </cell>
          <cell r="BX748">
            <v>-1250.2999999999302</v>
          </cell>
          <cell r="BY748">
            <v>-1137.2000000000698</v>
          </cell>
          <cell r="BZ748">
            <v>306.31000000005588</v>
          </cell>
          <cell r="CA748">
            <v>-1086.25</v>
          </cell>
          <cell r="CB748">
            <v>-860.19999999995343</v>
          </cell>
          <cell r="CC748">
            <v>534.6600000000326</v>
          </cell>
          <cell r="CD748">
            <v>-140.26000000000931</v>
          </cell>
          <cell r="CE748">
            <v>-5035.2300000023097</v>
          </cell>
          <cell r="CF748">
            <v>-88.100000000093132</v>
          </cell>
          <cell r="CG748">
            <v>983.05000000004657</v>
          </cell>
          <cell r="CH748">
            <v>11.169999999983702</v>
          </cell>
          <cell r="CI748">
            <v>349.94999999995343</v>
          </cell>
          <cell r="CJ748">
            <v>-670.19999999995343</v>
          </cell>
          <cell r="CK748">
            <v>-482.30000000004657</v>
          </cell>
          <cell r="CL748">
            <v>-2728.1899999999441</v>
          </cell>
          <cell r="CM748">
            <v>-1734.5</v>
          </cell>
          <cell r="CN748">
            <v>366.90000000002328</v>
          </cell>
          <cell r="CO748">
            <v>-192.05000000004657</v>
          </cell>
          <cell r="CP748">
            <v>786.3399999999674</v>
          </cell>
          <cell r="CQ748">
            <v>-1637.3000000000466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591.86000000010245</v>
          </cell>
          <cell r="G749">
            <v>-195.5</v>
          </cell>
          <cell r="H749">
            <v>484.5</v>
          </cell>
          <cell r="I749">
            <v>-272.23999999999069</v>
          </cell>
          <cell r="J749">
            <v>-325.59999999997672</v>
          </cell>
          <cell r="K749">
            <v>-1454.1200000001118</v>
          </cell>
          <cell r="L749">
            <v>-2942</v>
          </cell>
          <cell r="M749">
            <v>-3189</v>
          </cell>
          <cell r="N749">
            <v>-1199.0500000000466</v>
          </cell>
          <cell r="O749">
            <v>-1103.1999999999534</v>
          </cell>
          <cell r="P749">
            <v>617.3399999999674</v>
          </cell>
          <cell r="Q749">
            <v>63.960000000079162</v>
          </cell>
          <cell r="R749">
            <v>577.28000000119209</v>
          </cell>
          <cell r="S749">
            <v>446.5</v>
          </cell>
          <cell r="T749">
            <v>65</v>
          </cell>
          <cell r="U749">
            <v>-54.700000000069849</v>
          </cell>
          <cell r="V749">
            <v>-7.25</v>
          </cell>
          <cell r="W749">
            <v>-448</v>
          </cell>
          <cell r="X749">
            <v>106.62000000011176</v>
          </cell>
          <cell r="Y749">
            <v>1001.5600000000559</v>
          </cell>
          <cell r="Z749">
            <v>-1437.5</v>
          </cell>
          <cell r="AA749">
            <v>1362.0500000000466</v>
          </cell>
          <cell r="AB749">
            <v>-176.59999999997672</v>
          </cell>
          <cell r="AC749">
            <v>-50.800000000046566</v>
          </cell>
          <cell r="AD749">
            <v>-229.59999999997672</v>
          </cell>
          <cell r="AE749">
            <v>-2362.6299999989569</v>
          </cell>
          <cell r="AF749">
            <v>-179.44999999995343</v>
          </cell>
          <cell r="AG749">
            <v>61.300000000046566</v>
          </cell>
          <cell r="AH749">
            <v>26.660000000032596</v>
          </cell>
          <cell r="AI749">
            <v>-577.89999999990687</v>
          </cell>
          <cell r="AJ749">
            <v>-180.3399999999674</v>
          </cell>
          <cell r="AK749">
            <v>-230.69999999995343</v>
          </cell>
          <cell r="AL749">
            <v>-0.15000000002328306</v>
          </cell>
          <cell r="AM749">
            <v>-2973.9000000000233</v>
          </cell>
          <cell r="AN749">
            <v>-110.96000000007916</v>
          </cell>
          <cell r="AO749">
            <v>1806.1500000000233</v>
          </cell>
          <cell r="AP749">
            <v>334.30000000004657</v>
          </cell>
          <cell r="AQ749">
            <v>-337.63999999989755</v>
          </cell>
          <cell r="AR749">
            <v>-1054.0600000005215</v>
          </cell>
          <cell r="AS749">
            <v>33.400000000023283</v>
          </cell>
          <cell r="AT749">
            <v>145.30000000004657</v>
          </cell>
          <cell r="AU749">
            <v>223.09999999997672</v>
          </cell>
          <cell r="AV749">
            <v>360.96000000007916</v>
          </cell>
          <cell r="AW749">
            <v>-204.69999999995343</v>
          </cell>
          <cell r="AX749">
            <v>42.300000000046566</v>
          </cell>
          <cell r="AY749">
            <v>-736.12000000011176</v>
          </cell>
          <cell r="AZ749">
            <v>51.800000000046566</v>
          </cell>
          <cell r="BA749">
            <v>-103.10000000009313</v>
          </cell>
          <cell r="BB749">
            <v>-881</v>
          </cell>
          <cell r="BC749">
            <v>119.86000000010245</v>
          </cell>
          <cell r="BD749">
            <v>-105.86000000010245</v>
          </cell>
          <cell r="BE749">
            <v>-4845.820000000298</v>
          </cell>
          <cell r="BF749">
            <v>-178.53999999992084</v>
          </cell>
          <cell r="BG749">
            <v>-91.160000000032596</v>
          </cell>
          <cell r="BH749">
            <v>159</v>
          </cell>
          <cell r="BI749">
            <v>-616.62000000011176</v>
          </cell>
          <cell r="BJ749">
            <v>-210</v>
          </cell>
          <cell r="BK749">
            <v>-200.76000000000931</v>
          </cell>
          <cell r="BL749">
            <v>-608.59999999997672</v>
          </cell>
          <cell r="BM749">
            <v>-863.05000000004657</v>
          </cell>
          <cell r="BN749">
            <v>-927.70000000006985</v>
          </cell>
          <cell r="BO749">
            <v>-431.37999999988824</v>
          </cell>
          <cell r="BP749">
            <v>99.550000000046566</v>
          </cell>
          <cell r="BQ749">
            <v>-976.56000000005588</v>
          </cell>
          <cell r="BR749">
            <v>-3214.9099999982864</v>
          </cell>
          <cell r="BS749">
            <v>-104.5</v>
          </cell>
          <cell r="BT749">
            <v>-83.849999999976717</v>
          </cell>
          <cell r="BU749">
            <v>-114</v>
          </cell>
          <cell r="BV749">
            <v>-187.56000000005588</v>
          </cell>
          <cell r="BW749">
            <v>-329.90000000002328</v>
          </cell>
          <cell r="BX749">
            <v>316.25</v>
          </cell>
          <cell r="BY749">
            <v>-3256.3399999999674</v>
          </cell>
          <cell r="BZ749">
            <v>-648.46000000007916</v>
          </cell>
          <cell r="CA749">
            <v>-92.939999999944121</v>
          </cell>
          <cell r="CB749">
            <v>1012.5999999999767</v>
          </cell>
          <cell r="CC749">
            <v>187.68999999994412</v>
          </cell>
          <cell r="CD749">
            <v>86.100000000093132</v>
          </cell>
          <cell r="CE749">
            <v>-7219.8300000000745</v>
          </cell>
          <cell r="CF749">
            <v>-52.900000000023283</v>
          </cell>
          <cell r="CG749">
            <v>347.76000000000931</v>
          </cell>
          <cell r="CH749">
            <v>-130.05000000004657</v>
          </cell>
          <cell r="CI749">
            <v>190.79999999993015</v>
          </cell>
          <cell r="CJ749">
            <v>-1651.4600000000792</v>
          </cell>
          <cell r="CK749">
            <v>-243.5</v>
          </cell>
          <cell r="CL749">
            <v>-3449.5999999999767</v>
          </cell>
          <cell r="CM749">
            <v>-2957.9000000000233</v>
          </cell>
          <cell r="CN749">
            <v>1782.2600000000093</v>
          </cell>
          <cell r="CO749">
            <v>-851.8399999999674</v>
          </cell>
          <cell r="CP749">
            <v>-29.460000000079162</v>
          </cell>
          <cell r="CQ749">
            <v>-173.93999999994412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39.360000000102445</v>
          </cell>
          <cell r="G750">
            <v>-194.09999999997672</v>
          </cell>
          <cell r="H750">
            <v>121.05000000004657</v>
          </cell>
          <cell r="I750">
            <v>141.23999999999069</v>
          </cell>
          <cell r="J750">
            <v>-430.5</v>
          </cell>
          <cell r="K750">
            <v>-469.86000000010245</v>
          </cell>
          <cell r="L750">
            <v>-1562.25</v>
          </cell>
          <cell r="M750">
            <v>-1941.7000000000698</v>
          </cell>
          <cell r="N750">
            <v>-1310.3000000000466</v>
          </cell>
          <cell r="O750">
            <v>-1470.2399999999907</v>
          </cell>
          <cell r="P750">
            <v>507.15000000002328</v>
          </cell>
          <cell r="Q750">
            <v>78.060000000055879</v>
          </cell>
          <cell r="R750">
            <v>-5725.6699999999255</v>
          </cell>
          <cell r="S750">
            <v>716.53999999992084</v>
          </cell>
          <cell r="T750">
            <v>-125.59999999997672</v>
          </cell>
          <cell r="U750">
            <v>-221.94999999995343</v>
          </cell>
          <cell r="V750">
            <v>-645.44999999995343</v>
          </cell>
          <cell r="W750">
            <v>-12.5</v>
          </cell>
          <cell r="X750">
            <v>-410.69999999995343</v>
          </cell>
          <cell r="Y750">
            <v>-340.69999999995343</v>
          </cell>
          <cell r="Z750">
            <v>-2058.6600000000326</v>
          </cell>
          <cell r="AA750">
            <v>-1613.8000000000466</v>
          </cell>
          <cell r="AB750">
            <v>-861.60000000009313</v>
          </cell>
          <cell r="AC750">
            <v>125.44999999995343</v>
          </cell>
          <cell r="AD750">
            <v>-276.69999999995343</v>
          </cell>
          <cell r="AE750">
            <v>-5672.7599999997765</v>
          </cell>
          <cell r="AF750">
            <v>-280.94999999995343</v>
          </cell>
          <cell r="AG750">
            <v>645.75</v>
          </cell>
          <cell r="AH750">
            <v>-336</v>
          </cell>
          <cell r="AI750">
            <v>122.63999999989755</v>
          </cell>
          <cell r="AJ750">
            <v>-392.75</v>
          </cell>
          <cell r="AK750">
            <v>-702.5</v>
          </cell>
          <cell r="AL750">
            <v>-1414.1899999999441</v>
          </cell>
          <cell r="AM750">
            <v>-1876</v>
          </cell>
          <cell r="AN750">
            <v>-1207.3100000000559</v>
          </cell>
          <cell r="AO750">
            <v>334.55000000004657</v>
          </cell>
          <cell r="AP750">
            <v>-653.09999999997672</v>
          </cell>
          <cell r="AQ750">
            <v>87.099999999976717</v>
          </cell>
          <cell r="AR750">
            <v>-1830.2400000020862</v>
          </cell>
          <cell r="AS750">
            <v>-51.120000000111759</v>
          </cell>
          <cell r="AT750">
            <v>-83.239999999990687</v>
          </cell>
          <cell r="AU750">
            <v>80.939999999944121</v>
          </cell>
          <cell r="AV750">
            <v>1195.1999999999534</v>
          </cell>
          <cell r="AW750">
            <v>-715.26000000000931</v>
          </cell>
          <cell r="AX750">
            <v>-505.10000000009313</v>
          </cell>
          <cell r="AY750">
            <v>152.09999999997672</v>
          </cell>
          <cell r="AZ750">
            <v>-423.65000000002328</v>
          </cell>
          <cell r="BA750">
            <v>-459.30000000004657</v>
          </cell>
          <cell r="BB750">
            <v>-585.6600000000326</v>
          </cell>
          <cell r="BC750">
            <v>-309</v>
          </cell>
          <cell r="BD750">
            <v>-126.15000000002328</v>
          </cell>
          <cell r="BE750">
            <v>-7511.820000000298</v>
          </cell>
          <cell r="BF750">
            <v>58.349999999976717</v>
          </cell>
          <cell r="BG750">
            <v>144.86000000010245</v>
          </cell>
          <cell r="BH750">
            <v>-132.13999999989755</v>
          </cell>
          <cell r="BI750">
            <v>-775.93999999994412</v>
          </cell>
          <cell r="BJ750">
            <v>-484.80000000004657</v>
          </cell>
          <cell r="BK750">
            <v>-158.31000000005588</v>
          </cell>
          <cell r="BL750">
            <v>-1288.8799999998882</v>
          </cell>
          <cell r="BM750">
            <v>-1816.3399999999674</v>
          </cell>
          <cell r="BN750">
            <v>-1201.4600000000792</v>
          </cell>
          <cell r="BO750">
            <v>-1280.7600000000093</v>
          </cell>
          <cell r="BP750">
            <v>-384.40000000002328</v>
          </cell>
          <cell r="BQ750">
            <v>-192</v>
          </cell>
          <cell r="BR750">
            <v>-8284.1199999973178</v>
          </cell>
          <cell r="BS750">
            <v>-611.44999999995343</v>
          </cell>
          <cell r="BT750">
            <v>43.349999999976717</v>
          </cell>
          <cell r="BU750">
            <v>-312.65000000002328</v>
          </cell>
          <cell r="BV750">
            <v>-205.44999999995343</v>
          </cell>
          <cell r="BW750">
            <v>-108.8399999999674</v>
          </cell>
          <cell r="BX750">
            <v>-908.31000000005588</v>
          </cell>
          <cell r="BY750">
            <v>-966.23999999999069</v>
          </cell>
          <cell r="BZ750">
            <v>-2749.9399999999441</v>
          </cell>
          <cell r="CA750">
            <v>-1239.6600000000326</v>
          </cell>
          <cell r="CB750">
            <v>293.46000000007916</v>
          </cell>
          <cell r="CC750">
            <v>-1016.6999999999534</v>
          </cell>
          <cell r="CD750">
            <v>-501.68999999994412</v>
          </cell>
          <cell r="CE750">
            <v>-9319.6300000008196</v>
          </cell>
          <cell r="CF750">
            <v>625.55000000004657</v>
          </cell>
          <cell r="CG750">
            <v>-1516</v>
          </cell>
          <cell r="CH750">
            <v>-1384.3600000001024</v>
          </cell>
          <cell r="CI750">
            <v>-688.76000000000931</v>
          </cell>
          <cell r="CJ750">
            <v>71.860000000102445</v>
          </cell>
          <cell r="CK750">
            <v>-909.19999999995343</v>
          </cell>
          <cell r="CL750">
            <v>-2191</v>
          </cell>
          <cell r="CM750">
            <v>-3978</v>
          </cell>
          <cell r="CN750">
            <v>-136</v>
          </cell>
          <cell r="CO750">
            <v>-321.80000000004657</v>
          </cell>
          <cell r="CP750">
            <v>1102.8799999998882</v>
          </cell>
          <cell r="CQ750">
            <v>5.1999999999534339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-11383.259999997914</v>
          </cell>
          <cell r="BS751">
            <v>-580.29999999993015</v>
          </cell>
          <cell r="BT751">
            <v>-315.40000000002328</v>
          </cell>
          <cell r="BU751">
            <v>-286.5</v>
          </cell>
          <cell r="BV751">
            <v>-417.18999999994412</v>
          </cell>
          <cell r="BW751">
            <v>-635.80000000004657</v>
          </cell>
          <cell r="BX751">
            <v>-2563.8600000001024</v>
          </cell>
          <cell r="BY751">
            <v>-2764.3600000001024</v>
          </cell>
          <cell r="BZ751">
            <v>-2751.5500000000466</v>
          </cell>
          <cell r="CA751">
            <v>-576.56000000005588</v>
          </cell>
          <cell r="CB751">
            <v>-1469.1399999998976</v>
          </cell>
          <cell r="CC751">
            <v>697</v>
          </cell>
          <cell r="CD751">
            <v>280.40000000002328</v>
          </cell>
          <cell r="CE751">
            <v>-6852.5700000021607</v>
          </cell>
          <cell r="CF751">
            <v>-352.3399999999674</v>
          </cell>
          <cell r="CG751">
            <v>-13.599999999976717</v>
          </cell>
          <cell r="CH751">
            <v>-1024.75</v>
          </cell>
          <cell r="CI751">
            <v>-355.09999999997672</v>
          </cell>
          <cell r="CJ751">
            <v>-586.26000000000931</v>
          </cell>
          <cell r="CK751">
            <v>-1743.8100000000559</v>
          </cell>
          <cell r="CL751">
            <v>-2036.3499999999767</v>
          </cell>
          <cell r="CM751">
            <v>-1584</v>
          </cell>
          <cell r="CN751">
            <v>147.68999999994412</v>
          </cell>
          <cell r="CO751">
            <v>-355.15000000002328</v>
          </cell>
          <cell r="CP751">
            <v>1347.3999999999069</v>
          </cell>
          <cell r="CQ751">
            <v>-296.30000000004657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-5599.3400000017136</v>
          </cell>
          <cell r="BS752">
            <v>-43.339999999967404</v>
          </cell>
          <cell r="BT752">
            <v>-125.40000000002328</v>
          </cell>
          <cell r="BU752">
            <v>-23.699999999953434</v>
          </cell>
          <cell r="BV752">
            <v>-770.09999999997672</v>
          </cell>
          <cell r="BW752">
            <v>23.739999999990687</v>
          </cell>
          <cell r="BX752">
            <v>-342.65000000002328</v>
          </cell>
          <cell r="BY752">
            <v>-1977.0500000000466</v>
          </cell>
          <cell r="BZ752">
            <v>-1054.9399999999441</v>
          </cell>
          <cell r="CA752">
            <v>5.7999999999301508</v>
          </cell>
          <cell r="CB752">
            <v>-1051</v>
          </cell>
          <cell r="CC752">
            <v>-595</v>
          </cell>
          <cell r="CD752">
            <v>354.29999999993015</v>
          </cell>
          <cell r="CE752">
            <v>-12056.220000000671</v>
          </cell>
          <cell r="CF752">
            <v>-270.73999999999069</v>
          </cell>
          <cell r="CG752">
            <v>-1242.3399999999674</v>
          </cell>
          <cell r="CH752">
            <v>255.69999999995343</v>
          </cell>
          <cell r="CI752">
            <v>-310</v>
          </cell>
          <cell r="CJ752">
            <v>-261.79999999993015</v>
          </cell>
          <cell r="CK752">
            <v>-1061.8000000000466</v>
          </cell>
          <cell r="CL752">
            <v>-3752.7000000000698</v>
          </cell>
          <cell r="CM752">
            <v>-3081.5500000000466</v>
          </cell>
          <cell r="CN752">
            <v>-779.23999999999069</v>
          </cell>
          <cell r="CO752">
            <v>120.65000000002328</v>
          </cell>
          <cell r="CP752">
            <v>-1004.0399999999208</v>
          </cell>
          <cell r="CQ752">
            <v>-668.36000000010245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-8261.4799999985844</v>
          </cell>
          <cell r="BS753">
            <v>1593.3000000000466</v>
          </cell>
          <cell r="BT753">
            <v>-924.40000000002328</v>
          </cell>
          <cell r="BU753">
            <v>-787.37999999988824</v>
          </cell>
          <cell r="BV753">
            <v>171.19999999995343</v>
          </cell>
          <cell r="BW753">
            <v>-553.3399999999674</v>
          </cell>
          <cell r="BX753">
            <v>227.93999999994412</v>
          </cell>
          <cell r="BY753">
            <v>-3913.2000000001863</v>
          </cell>
          <cell r="BZ753">
            <v>-2908.5</v>
          </cell>
          <cell r="CA753">
            <v>872</v>
          </cell>
          <cell r="CB753">
            <v>-1161.5999999998603</v>
          </cell>
          <cell r="CC753">
            <v>-1455.6999999999534</v>
          </cell>
          <cell r="CD753">
            <v>578.19999999995343</v>
          </cell>
          <cell r="CE753">
            <v>-13440.489999998361</v>
          </cell>
          <cell r="CF753">
            <v>-294</v>
          </cell>
          <cell r="CG753">
            <v>-175</v>
          </cell>
          <cell r="CH753">
            <v>-618.70000000006985</v>
          </cell>
          <cell r="CI753">
            <v>-1026.4399999999441</v>
          </cell>
          <cell r="CJ753">
            <v>-449.55000000004657</v>
          </cell>
          <cell r="CK753">
            <v>-783.80000000004657</v>
          </cell>
          <cell r="CL753">
            <v>-6294</v>
          </cell>
          <cell r="CM753">
            <v>-2076.3999999999069</v>
          </cell>
          <cell r="CN753">
            <v>1015.6999999999534</v>
          </cell>
          <cell r="CO753">
            <v>24.699999999953434</v>
          </cell>
          <cell r="CP753">
            <v>-2620.8000000000466</v>
          </cell>
          <cell r="CQ753">
            <v>-142.19999999995343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-4996.8799999989569</v>
          </cell>
          <cell r="BS754">
            <v>1875.7000000001863</v>
          </cell>
          <cell r="BT754">
            <v>893.56000000005588</v>
          </cell>
          <cell r="BU754">
            <v>435.63999999989755</v>
          </cell>
          <cell r="BV754">
            <v>356.46000000007916</v>
          </cell>
          <cell r="BW754">
            <v>57.060000000055879</v>
          </cell>
          <cell r="BX754">
            <v>219</v>
          </cell>
          <cell r="BY754">
            <v>-5105</v>
          </cell>
          <cell r="BZ754">
            <v>-3201.3999999999069</v>
          </cell>
          <cell r="CA754">
            <v>177.70000000018626</v>
          </cell>
          <cell r="CB754">
            <v>143.10000000009313</v>
          </cell>
          <cell r="CC754">
            <v>-274.70000000018626</v>
          </cell>
          <cell r="CD754">
            <v>-574</v>
          </cell>
          <cell r="CE754">
            <v>-10963.299999998882</v>
          </cell>
          <cell r="CF754">
            <v>382.60000000009313</v>
          </cell>
          <cell r="CG754">
            <v>382.0999999998603</v>
          </cell>
          <cell r="CH754">
            <v>224.46000000007916</v>
          </cell>
          <cell r="CI754">
            <v>-7.8000000000465661</v>
          </cell>
          <cell r="CJ754">
            <v>395.73999999999069</v>
          </cell>
          <cell r="CK754">
            <v>-777.5</v>
          </cell>
          <cell r="CL754">
            <v>-6403.5999999998603</v>
          </cell>
          <cell r="CM754">
            <v>-4261.1000000000931</v>
          </cell>
          <cell r="CN754">
            <v>-1284.1000000000931</v>
          </cell>
          <cell r="CO754">
            <v>-130.89999999990687</v>
          </cell>
          <cell r="CP754">
            <v>1003</v>
          </cell>
          <cell r="CQ754">
            <v>-486.19999999995343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-23984.877999994904</v>
          </cell>
          <cell r="BS755">
            <v>-1880.5370000000112</v>
          </cell>
          <cell r="BT755">
            <v>-466.77099999983329</v>
          </cell>
          <cell r="BU755">
            <v>-1958.3299999998417</v>
          </cell>
          <cell r="BV755">
            <v>329.24399999994785</v>
          </cell>
          <cell r="BW755">
            <v>-825.43999999994412</v>
          </cell>
          <cell r="BX755">
            <v>-4585.3100000000559</v>
          </cell>
          <cell r="BY755">
            <v>-2192.1300000001211</v>
          </cell>
          <cell r="BZ755">
            <v>-3178</v>
          </cell>
          <cell r="CA755">
            <v>-4921.9239999998827</v>
          </cell>
          <cell r="CB755">
            <v>-2214.4499999999534</v>
          </cell>
          <cell r="CC755">
            <v>-750.98999999999069</v>
          </cell>
          <cell r="CD755">
            <v>-1340.2399999997579</v>
          </cell>
          <cell r="CE755">
            <v>-30957.874999992549</v>
          </cell>
          <cell r="CF755">
            <v>-565.91999999992549</v>
          </cell>
          <cell r="CG755">
            <v>-1671.6849999999395</v>
          </cell>
          <cell r="CH755">
            <v>-2666.5700000000652</v>
          </cell>
          <cell r="CI755">
            <v>-551.5</v>
          </cell>
          <cell r="CJ755">
            <v>-1105</v>
          </cell>
          <cell r="CK755">
            <v>-5395.3640000000596</v>
          </cell>
          <cell r="CL755">
            <v>-2925.9999999997672</v>
          </cell>
          <cell r="CM755">
            <v>-3603.4200000001583</v>
          </cell>
          <cell r="CN755">
            <v>-4827.6299999998882</v>
          </cell>
          <cell r="CO755">
            <v>-2935.346000000136</v>
          </cell>
          <cell r="CP755">
            <v>-22.879999999888241</v>
          </cell>
          <cell r="CQ755">
            <v>-4686.5600000000559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</row>
        <row r="763">
          <cell r="F763">
            <v>2E-3</v>
          </cell>
          <cell r="G763">
            <v>2E-3</v>
          </cell>
          <cell r="H763">
            <v>3.0000000000000001E-3</v>
          </cell>
          <cell r="I763">
            <v>3.0000000000000001E-3</v>
          </cell>
          <cell r="J763">
            <v>2E-3</v>
          </cell>
          <cell r="K763">
            <v>8.0000000000000002E-3</v>
          </cell>
          <cell r="L763">
            <v>2E-3</v>
          </cell>
          <cell r="M763">
            <v>4.0000000000000001E-3</v>
          </cell>
          <cell r="N763">
            <v>6.0000000000000001E-3</v>
          </cell>
          <cell r="O763">
            <v>5.0000000000000001E-3</v>
          </cell>
          <cell r="P763">
            <v>2E-3</v>
          </cell>
          <cell r="Q763">
            <v>1E-3</v>
          </cell>
          <cell r="R763">
            <v>3.0000000000000001E-3</v>
          </cell>
          <cell r="S763">
            <v>2E-3</v>
          </cell>
          <cell r="T763">
            <v>1E-3</v>
          </cell>
          <cell r="U763">
            <v>3.0000000000000001E-3</v>
          </cell>
          <cell r="V763">
            <v>3.0000000000000001E-3</v>
          </cell>
          <cell r="W763">
            <v>1E-3</v>
          </cell>
          <cell r="X763">
            <v>0.01</v>
          </cell>
          <cell r="Y763">
            <v>2E-3</v>
          </cell>
          <cell r="Z763">
            <v>3.0000000000000001E-3</v>
          </cell>
          <cell r="AA763">
            <v>6.0000000000000001E-3</v>
          </cell>
          <cell r="AB763">
            <v>4.0000000000000001E-3</v>
          </cell>
          <cell r="AC763">
            <v>2E-3</v>
          </cell>
          <cell r="AD763">
            <v>1E-3</v>
          </cell>
          <cell r="AE763">
            <v>3.0000000000000001E-3</v>
          </cell>
          <cell r="AF763">
            <v>2E-3</v>
          </cell>
          <cell r="AG763">
            <v>1E-3</v>
          </cell>
          <cell r="AH763">
            <v>3.0000000000000001E-3</v>
          </cell>
          <cell r="AI763">
            <v>4.0000000000000001E-3</v>
          </cell>
          <cell r="AJ763">
            <v>3.0000000000000001E-3</v>
          </cell>
          <cell r="AK763">
            <v>7.0000000000000001E-3</v>
          </cell>
          <cell r="AL763">
            <v>3.0000000000000001E-3</v>
          </cell>
          <cell r="AM763">
            <v>2E-3</v>
          </cell>
          <cell r="AN763">
            <v>8.0000000000000002E-3</v>
          </cell>
          <cell r="AO763">
            <v>4.0000000000000001E-3</v>
          </cell>
          <cell r="AP763">
            <v>2E-3</v>
          </cell>
          <cell r="AQ763">
            <v>1E-3</v>
          </cell>
          <cell r="AR763">
            <v>3.0000000000000001E-3</v>
          </cell>
          <cell r="AS763">
            <v>1E-3</v>
          </cell>
          <cell r="AT763">
            <v>2E-3</v>
          </cell>
          <cell r="AU763">
            <v>2E-3</v>
          </cell>
          <cell r="AV763">
            <v>1E-3</v>
          </cell>
          <cell r="AW763">
            <v>2E-3</v>
          </cell>
          <cell r="AX763">
            <v>8.0000000000000002E-3</v>
          </cell>
          <cell r="AY763">
            <v>3.0000000000000001E-3</v>
          </cell>
          <cell r="AZ763">
            <v>4.0000000000000001E-3</v>
          </cell>
          <cell r="BA763">
            <v>5.0000000000000001E-3</v>
          </cell>
          <cell r="BB763">
            <v>4.0000000000000001E-3</v>
          </cell>
          <cell r="BC763">
            <v>1E-3</v>
          </cell>
          <cell r="BD763">
            <v>1E-3</v>
          </cell>
          <cell r="BE763">
            <v>3.0000000000000001E-3</v>
          </cell>
          <cell r="BF763">
            <v>2E-3</v>
          </cell>
          <cell r="BG763">
            <v>3.0000000000000001E-3</v>
          </cell>
          <cell r="BH763">
            <v>3.0000000000000001E-3</v>
          </cell>
          <cell r="BI763">
            <v>2E-3</v>
          </cell>
          <cell r="BJ763">
            <v>1E-3</v>
          </cell>
          <cell r="BK763">
            <v>0.01</v>
          </cell>
          <cell r="BL763">
            <v>2E-3</v>
          </cell>
          <cell r="BM763">
            <v>2E-3</v>
          </cell>
          <cell r="BN763">
            <v>6.0000000000000001E-3</v>
          </cell>
          <cell r="BO763">
            <v>2E-3</v>
          </cell>
          <cell r="BP763">
            <v>3.0000000000000001E-3</v>
          </cell>
          <cell r="BQ763">
            <v>2E-3</v>
          </cell>
          <cell r="BR763">
            <v>4.0000000000000001E-3</v>
          </cell>
          <cell r="BS763">
            <v>3.0000000000000001E-3</v>
          </cell>
          <cell r="BT763">
            <v>3.0000000000000001E-3</v>
          </cell>
          <cell r="BU763">
            <v>4.0000000000000001E-3</v>
          </cell>
          <cell r="BV763">
            <v>1E-3</v>
          </cell>
          <cell r="BW763">
            <v>2E-3</v>
          </cell>
          <cell r="BX763">
            <v>0.01</v>
          </cell>
          <cell r="BY763">
            <v>1E-3</v>
          </cell>
          <cell r="BZ763">
            <v>5.0000000000000001E-3</v>
          </cell>
          <cell r="CA763">
            <v>6.0000000000000001E-3</v>
          </cell>
          <cell r="CB763">
            <v>4.0000000000000001E-3</v>
          </cell>
          <cell r="CC763">
            <v>3.0000000000000001E-3</v>
          </cell>
          <cell r="CD763">
            <v>1E-3</v>
          </cell>
          <cell r="CE763">
            <v>4.0000000000000001E-3</v>
          </cell>
          <cell r="CF763">
            <v>3.0000000000000001E-3</v>
          </cell>
          <cell r="CG763">
            <v>3.0000000000000001E-3</v>
          </cell>
          <cell r="CH763">
            <v>4.0000000000000001E-3</v>
          </cell>
          <cell r="CI763">
            <v>4.0000000000000001E-3</v>
          </cell>
          <cell r="CJ763">
            <v>0</v>
          </cell>
          <cell r="CK763">
            <v>1.2E-2</v>
          </cell>
          <cell r="CL763">
            <v>5.0000000000000001E-3</v>
          </cell>
          <cell r="CM763">
            <v>5.0000000000000001E-3</v>
          </cell>
          <cell r="CN763">
            <v>6.0000000000000001E-3</v>
          </cell>
          <cell r="CO763">
            <v>5.0000000000000001E-3</v>
          </cell>
          <cell r="CP763">
            <v>3.0000000000000001E-3</v>
          </cell>
          <cell r="CQ763">
            <v>1E-3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</row>
        <row r="764">
          <cell r="F764">
            <v>1E-3</v>
          </cell>
          <cell r="G764">
            <v>3.0000000000000001E-3</v>
          </cell>
          <cell r="H764">
            <v>6.0000000000000001E-3</v>
          </cell>
          <cell r="I764">
            <v>5.0000000000000001E-3</v>
          </cell>
          <cell r="J764">
            <v>4.0000000000000001E-3</v>
          </cell>
          <cell r="K764">
            <v>1.6E-2</v>
          </cell>
          <cell r="L764">
            <v>1.2E-2</v>
          </cell>
          <cell r="M764">
            <v>0.01</v>
          </cell>
          <cell r="N764">
            <v>6.0000000000000001E-3</v>
          </cell>
          <cell r="O764">
            <v>0</v>
          </cell>
          <cell r="P764">
            <v>3.0000000000000001E-3</v>
          </cell>
          <cell r="Q764">
            <v>1E-3</v>
          </cell>
          <cell r="R764">
            <v>7.0000000000000001E-3</v>
          </cell>
          <cell r="S764">
            <v>2E-3</v>
          </cell>
          <cell r="T764">
            <v>3.0000000000000001E-3</v>
          </cell>
          <cell r="U764">
            <v>5.0000000000000001E-3</v>
          </cell>
          <cell r="V764">
            <v>4.0000000000000001E-3</v>
          </cell>
          <cell r="W764">
            <v>4.0000000000000001E-3</v>
          </cell>
          <cell r="X764">
            <v>6.0000000000000001E-3</v>
          </cell>
          <cell r="Y764">
            <v>1.2999999999999999E-2</v>
          </cell>
          <cell r="Z764">
            <v>1.0999999999999999E-2</v>
          </cell>
          <cell r="AA764">
            <v>6.0000000000000001E-3</v>
          </cell>
          <cell r="AB764">
            <v>2E-3</v>
          </cell>
          <cell r="AC764">
            <v>3.0000000000000001E-3</v>
          </cell>
          <cell r="AD764">
            <v>2E-3</v>
          </cell>
          <cell r="AE764">
            <v>7.0000000000000001E-3</v>
          </cell>
          <cell r="AF764">
            <v>1E-3</v>
          </cell>
          <cell r="AG764">
            <v>4.0000000000000001E-3</v>
          </cell>
          <cell r="AH764">
            <v>4.0000000000000001E-3</v>
          </cell>
          <cell r="AI764">
            <v>5.0000000000000001E-3</v>
          </cell>
          <cell r="AJ764">
            <v>6.0000000000000001E-3</v>
          </cell>
          <cell r="AK764">
            <v>1.4999999999999999E-2</v>
          </cell>
          <cell r="AL764">
            <v>1.0999999999999999E-2</v>
          </cell>
          <cell r="AM764">
            <v>0.01</v>
          </cell>
          <cell r="AN764">
            <v>7.0000000000000001E-3</v>
          </cell>
          <cell r="AO764">
            <v>3.0000000000000001E-3</v>
          </cell>
          <cell r="AP764">
            <v>5.0000000000000001E-3</v>
          </cell>
          <cell r="AQ764">
            <v>2E-3</v>
          </cell>
          <cell r="AR764">
            <v>6.0000000000000001E-3</v>
          </cell>
          <cell r="AS764">
            <v>2E-3</v>
          </cell>
          <cell r="AT764">
            <v>3.0000000000000001E-3</v>
          </cell>
          <cell r="AU764">
            <v>4.0000000000000001E-3</v>
          </cell>
          <cell r="AV764">
            <v>3.0000000000000001E-3</v>
          </cell>
          <cell r="AW764">
            <v>4.0000000000000001E-3</v>
          </cell>
          <cell r="AX764">
            <v>1.4E-2</v>
          </cell>
          <cell r="AY764">
            <v>1.0999999999999999E-2</v>
          </cell>
          <cell r="AZ764">
            <v>7.0000000000000001E-3</v>
          </cell>
          <cell r="BA764">
            <v>4.0000000000000001E-3</v>
          </cell>
          <cell r="BB764">
            <v>5.0000000000000001E-3</v>
          </cell>
          <cell r="BC764">
            <v>3.0000000000000001E-3</v>
          </cell>
          <cell r="BD764">
            <v>2E-3</v>
          </cell>
          <cell r="BE764">
            <v>6.0000000000000001E-3</v>
          </cell>
          <cell r="BF764">
            <v>3.0000000000000001E-3</v>
          </cell>
          <cell r="BG764">
            <v>0</v>
          </cell>
          <cell r="BH764">
            <v>4.0000000000000001E-3</v>
          </cell>
          <cell r="BI764">
            <v>2E-3</v>
          </cell>
          <cell r="BJ764">
            <v>5.0000000000000001E-3</v>
          </cell>
          <cell r="BK764">
            <v>1.4E-2</v>
          </cell>
          <cell r="BL764">
            <v>1.2E-2</v>
          </cell>
          <cell r="BM764">
            <v>8.0000000000000002E-3</v>
          </cell>
          <cell r="BN764">
            <v>4.0000000000000001E-3</v>
          </cell>
          <cell r="BO764">
            <v>4.0000000000000001E-3</v>
          </cell>
          <cell r="BP764">
            <v>2E-3</v>
          </cell>
          <cell r="BQ764">
            <v>3.0000000000000001E-3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</row>
        <row r="765">
          <cell r="F765">
            <v>0</v>
          </cell>
          <cell r="G765">
            <v>1E-3</v>
          </cell>
          <cell r="H765">
            <v>1E-3</v>
          </cell>
          <cell r="I765">
            <v>1E-3</v>
          </cell>
          <cell r="J765">
            <v>0</v>
          </cell>
          <cell r="K765">
            <v>5.0000000000000001E-3</v>
          </cell>
          <cell r="L765">
            <v>6.0000000000000001E-3</v>
          </cell>
          <cell r="M765">
            <v>5.0000000000000001E-3</v>
          </cell>
          <cell r="N765">
            <v>2E-3</v>
          </cell>
          <cell r="O765">
            <v>0</v>
          </cell>
          <cell r="P765">
            <v>2E-3</v>
          </cell>
          <cell r="Q765">
            <v>0</v>
          </cell>
          <cell r="R765">
            <v>2E-3</v>
          </cell>
          <cell r="S765">
            <v>2E-3</v>
          </cell>
          <cell r="T765">
            <v>1E-3</v>
          </cell>
          <cell r="U765">
            <v>0</v>
          </cell>
          <cell r="V765">
            <v>0</v>
          </cell>
          <cell r="W765">
            <v>1E-3</v>
          </cell>
          <cell r="X765">
            <v>4.0000000000000001E-3</v>
          </cell>
          <cell r="Y765">
            <v>5.0000000000000001E-3</v>
          </cell>
          <cell r="Z765">
            <v>3.0000000000000001E-3</v>
          </cell>
          <cell r="AA765">
            <v>1E-3</v>
          </cell>
          <cell r="AB765">
            <v>3.0000000000000001E-3</v>
          </cell>
          <cell r="AC765">
            <v>1E-3</v>
          </cell>
          <cell r="AD765">
            <v>1E-3</v>
          </cell>
          <cell r="AE765">
            <v>2E-3</v>
          </cell>
          <cell r="AF765">
            <v>1E-3</v>
          </cell>
          <cell r="AG765">
            <v>1E-3</v>
          </cell>
          <cell r="AH765">
            <v>0</v>
          </cell>
          <cell r="AI765">
            <v>1E-3</v>
          </cell>
          <cell r="AJ765">
            <v>0</v>
          </cell>
          <cell r="AK765">
            <v>5.0000000000000001E-3</v>
          </cell>
          <cell r="AL765">
            <v>4.0000000000000001E-3</v>
          </cell>
          <cell r="AM765">
            <v>5.0000000000000001E-3</v>
          </cell>
          <cell r="AN765">
            <v>2E-3</v>
          </cell>
          <cell r="AO765">
            <v>0</v>
          </cell>
          <cell r="AP765">
            <v>1E-3</v>
          </cell>
          <cell r="AQ765">
            <v>0</v>
          </cell>
          <cell r="AR765">
            <v>2E-3</v>
          </cell>
          <cell r="AS765">
            <v>1E-3</v>
          </cell>
          <cell r="AT765">
            <v>1E-3</v>
          </cell>
          <cell r="AU765">
            <v>0</v>
          </cell>
          <cell r="AV765">
            <v>1E-3</v>
          </cell>
          <cell r="AW765">
            <v>2E-3</v>
          </cell>
          <cell r="AX765">
            <v>3.0000000000000001E-3</v>
          </cell>
          <cell r="AY765">
            <v>5.0000000000000001E-3</v>
          </cell>
          <cell r="AZ765">
            <v>6.0000000000000001E-3</v>
          </cell>
          <cell r="BA765">
            <v>2E-3</v>
          </cell>
          <cell r="BB765">
            <v>1E-3</v>
          </cell>
          <cell r="BC765">
            <v>0</v>
          </cell>
          <cell r="BD765">
            <v>0</v>
          </cell>
          <cell r="BE765">
            <v>2E-3</v>
          </cell>
          <cell r="BF765">
            <v>0</v>
          </cell>
          <cell r="BG765">
            <v>-2E-3</v>
          </cell>
          <cell r="BH765">
            <v>0</v>
          </cell>
          <cell r="BI765">
            <v>0</v>
          </cell>
          <cell r="BJ765">
            <v>-1E-3</v>
          </cell>
          <cell r="BK765">
            <v>7.0000000000000001E-3</v>
          </cell>
          <cell r="BL765">
            <v>5.0000000000000001E-3</v>
          </cell>
          <cell r="BM765">
            <v>3.0000000000000001E-3</v>
          </cell>
          <cell r="BN765">
            <v>2E-3</v>
          </cell>
          <cell r="BO765">
            <v>2E-3</v>
          </cell>
          <cell r="BP765">
            <v>1E-3</v>
          </cell>
          <cell r="BQ765">
            <v>1E-3</v>
          </cell>
          <cell r="BR765">
            <v>2E-3</v>
          </cell>
          <cell r="BS765">
            <v>-1E-3</v>
          </cell>
          <cell r="BT765">
            <v>1E-3</v>
          </cell>
          <cell r="BU765">
            <v>1E-3</v>
          </cell>
          <cell r="BV765">
            <v>1E-3</v>
          </cell>
          <cell r="BW765">
            <v>2E-3</v>
          </cell>
          <cell r="BX765">
            <v>2E-3</v>
          </cell>
          <cell r="BY765">
            <v>8.0000000000000002E-3</v>
          </cell>
          <cell r="BZ765">
            <v>5.0000000000000001E-3</v>
          </cell>
          <cell r="CA765">
            <v>0</v>
          </cell>
          <cell r="CB765">
            <v>1E-3</v>
          </cell>
          <cell r="CC765">
            <v>-2E-3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</row>
        <row r="767">
          <cell r="F767">
            <v>1E-3</v>
          </cell>
          <cell r="G767">
            <v>1E-3</v>
          </cell>
          <cell r="H767">
            <v>2E-3</v>
          </cell>
          <cell r="I767">
            <v>2E-3</v>
          </cell>
          <cell r="J767">
            <v>6.0000000000000001E-3</v>
          </cell>
          <cell r="K767">
            <v>2E-3</v>
          </cell>
          <cell r="L767">
            <v>0</v>
          </cell>
          <cell r="M767">
            <v>1E-3</v>
          </cell>
          <cell r="N767">
            <v>5.0000000000000001E-3</v>
          </cell>
          <cell r="O767">
            <v>2E-3</v>
          </cell>
          <cell r="P767">
            <v>2E-3</v>
          </cell>
          <cell r="Q767">
            <v>1E-3</v>
          </cell>
          <cell r="R767">
            <v>2E-3</v>
          </cell>
          <cell r="S767">
            <v>2E-3</v>
          </cell>
          <cell r="T767">
            <v>3.0000000000000001E-3</v>
          </cell>
          <cell r="U767">
            <v>2E-3</v>
          </cell>
          <cell r="V767">
            <v>2E-3</v>
          </cell>
          <cell r="W767">
            <v>3.0000000000000001E-3</v>
          </cell>
          <cell r="X767">
            <v>5.0000000000000001E-3</v>
          </cell>
          <cell r="Y767">
            <v>2E-3</v>
          </cell>
          <cell r="Z767">
            <v>1E-3</v>
          </cell>
          <cell r="AA767">
            <v>4.0000000000000001E-3</v>
          </cell>
          <cell r="AB767">
            <v>4.0000000000000001E-3</v>
          </cell>
          <cell r="AC767">
            <v>2E-3</v>
          </cell>
          <cell r="AD767">
            <v>2E-3</v>
          </cell>
          <cell r="AE767">
            <v>2E-3</v>
          </cell>
          <cell r="AF767">
            <v>3.0000000000000001E-3</v>
          </cell>
          <cell r="AG767">
            <v>3.0000000000000001E-3</v>
          </cell>
          <cell r="AH767">
            <v>2E-3</v>
          </cell>
          <cell r="AI767">
            <v>2E-3</v>
          </cell>
          <cell r="AJ767">
            <v>2E-3</v>
          </cell>
          <cell r="AK767">
            <v>7.0000000000000001E-3</v>
          </cell>
          <cell r="AL767">
            <v>0</v>
          </cell>
          <cell r="AM767">
            <v>1E-3</v>
          </cell>
          <cell r="AN767">
            <v>3.0000000000000001E-3</v>
          </cell>
          <cell r="AO767">
            <v>1E-3</v>
          </cell>
          <cell r="AP767">
            <v>2E-3</v>
          </cell>
          <cell r="AQ767">
            <v>0</v>
          </cell>
          <cell r="AR767">
            <v>2E-3</v>
          </cell>
          <cell r="AS767">
            <v>2E-3</v>
          </cell>
          <cell r="AT767">
            <v>1E-3</v>
          </cell>
          <cell r="AU767">
            <v>2E-3</v>
          </cell>
          <cell r="AV767">
            <v>1E-3</v>
          </cell>
          <cell r="AW767">
            <v>1E-3</v>
          </cell>
          <cell r="AX767">
            <v>5.0000000000000001E-3</v>
          </cell>
          <cell r="AY767">
            <v>1E-3</v>
          </cell>
          <cell r="AZ767">
            <v>2E-3</v>
          </cell>
          <cell r="BA767">
            <v>4.0000000000000001E-3</v>
          </cell>
          <cell r="BB767">
            <v>1E-3</v>
          </cell>
          <cell r="BC767">
            <v>2E-3</v>
          </cell>
          <cell r="BD767">
            <v>1E-3</v>
          </cell>
          <cell r="BE767">
            <v>2E-3</v>
          </cell>
          <cell r="BF767">
            <v>2E-3</v>
          </cell>
          <cell r="BG767">
            <v>2E-3</v>
          </cell>
          <cell r="BH767">
            <v>2E-3</v>
          </cell>
          <cell r="BI767">
            <v>2E-3</v>
          </cell>
          <cell r="BJ767">
            <v>4.0000000000000001E-3</v>
          </cell>
          <cell r="BK767">
            <v>3.0000000000000001E-3</v>
          </cell>
          <cell r="BL767">
            <v>0</v>
          </cell>
          <cell r="BM767">
            <v>1E-3</v>
          </cell>
          <cell r="BN767">
            <v>2E-3</v>
          </cell>
          <cell r="BO767">
            <v>2E-3</v>
          </cell>
          <cell r="BP767">
            <v>2E-3</v>
          </cell>
          <cell r="BQ767">
            <v>1E-3</v>
          </cell>
          <cell r="BR767">
            <v>2E-3</v>
          </cell>
          <cell r="BS767">
            <v>2E-3</v>
          </cell>
          <cell r="BT767">
            <v>2E-3</v>
          </cell>
          <cell r="BU767">
            <v>3.0000000000000001E-3</v>
          </cell>
          <cell r="BV767">
            <v>3.0000000000000001E-3</v>
          </cell>
          <cell r="BW767">
            <v>4.0000000000000001E-3</v>
          </cell>
          <cell r="BX767">
            <v>5.0000000000000001E-3</v>
          </cell>
          <cell r="BY767">
            <v>2E-3</v>
          </cell>
          <cell r="BZ767">
            <v>1E-3</v>
          </cell>
          <cell r="CA767">
            <v>2E-3</v>
          </cell>
          <cell r="CB767">
            <v>1E-3</v>
          </cell>
          <cell r="CC767">
            <v>2E-3</v>
          </cell>
          <cell r="CD767">
            <v>0</v>
          </cell>
          <cell r="CE767">
            <v>2E-3</v>
          </cell>
          <cell r="CF767">
            <v>5.0000000000000001E-3</v>
          </cell>
          <cell r="CG767">
            <v>3.0000000000000001E-3</v>
          </cell>
          <cell r="CH767">
            <v>0</v>
          </cell>
          <cell r="CI767">
            <v>3.0000000000000001E-3</v>
          </cell>
          <cell r="CJ767">
            <v>2E-3</v>
          </cell>
          <cell r="CK767">
            <v>2E-3</v>
          </cell>
          <cell r="CL767">
            <v>1E-3</v>
          </cell>
          <cell r="CM767">
            <v>1E-3</v>
          </cell>
          <cell r="CN767">
            <v>7.0000000000000001E-3</v>
          </cell>
          <cell r="CO767">
            <v>2E-3</v>
          </cell>
          <cell r="CP767">
            <v>1E-3</v>
          </cell>
          <cell r="CQ767">
            <v>1E-3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1E-3</v>
          </cell>
          <cell r="J769">
            <v>0</v>
          </cell>
          <cell r="K769">
            <v>2E-3</v>
          </cell>
          <cell r="L769">
            <v>0</v>
          </cell>
          <cell r="M769">
            <v>1E-3</v>
          </cell>
          <cell r="N769">
            <v>3.0000000000000001E-3</v>
          </cell>
          <cell r="O769">
            <v>1E-3</v>
          </cell>
          <cell r="P769">
            <v>0</v>
          </cell>
          <cell r="Q769">
            <v>0</v>
          </cell>
          <cell r="R769">
            <v>1E-3</v>
          </cell>
          <cell r="S769">
            <v>1E-3</v>
          </cell>
          <cell r="T769">
            <v>-1E-3</v>
          </cell>
          <cell r="U769">
            <v>1E-3</v>
          </cell>
          <cell r="V769">
            <v>1E-3</v>
          </cell>
          <cell r="W769">
            <v>0</v>
          </cell>
          <cell r="X769">
            <v>2E-3</v>
          </cell>
          <cell r="Y769">
            <v>0</v>
          </cell>
          <cell r="Z769">
            <v>1E-3</v>
          </cell>
          <cell r="AA769">
            <v>3.0000000000000001E-3</v>
          </cell>
          <cell r="AB769">
            <v>2E-3</v>
          </cell>
          <cell r="AC769">
            <v>1E-3</v>
          </cell>
          <cell r="AD769">
            <v>-1E-3</v>
          </cell>
          <cell r="AE769">
            <v>1E-3</v>
          </cell>
          <cell r="AF769">
            <v>-1E-3</v>
          </cell>
          <cell r="AG769">
            <v>0</v>
          </cell>
          <cell r="AH769">
            <v>0</v>
          </cell>
          <cell r="AI769">
            <v>0</v>
          </cell>
          <cell r="AJ769">
            <v>1E-3</v>
          </cell>
          <cell r="AK769">
            <v>5.0000000000000001E-3</v>
          </cell>
          <cell r="AL769">
            <v>1E-3</v>
          </cell>
          <cell r="AM769">
            <v>1E-3</v>
          </cell>
          <cell r="AN769">
            <v>3.0000000000000001E-3</v>
          </cell>
          <cell r="AO769">
            <v>1E-3</v>
          </cell>
          <cell r="AP769">
            <v>1E-3</v>
          </cell>
          <cell r="AQ769">
            <v>0</v>
          </cell>
          <cell r="AR769">
            <v>1E-3</v>
          </cell>
          <cell r="AS769">
            <v>-1E-3</v>
          </cell>
          <cell r="AT769">
            <v>0</v>
          </cell>
          <cell r="AU769">
            <v>1E-3</v>
          </cell>
          <cell r="AV769">
            <v>0</v>
          </cell>
          <cell r="AW769">
            <v>2E-3</v>
          </cell>
          <cell r="AX769">
            <v>3.0000000000000001E-3</v>
          </cell>
          <cell r="AY769">
            <v>1E-3</v>
          </cell>
          <cell r="AZ769">
            <v>1E-3</v>
          </cell>
          <cell r="BA769">
            <v>3.0000000000000001E-3</v>
          </cell>
          <cell r="BB769">
            <v>1E-3</v>
          </cell>
          <cell r="BC769">
            <v>1E-3</v>
          </cell>
          <cell r="BD769">
            <v>1E-3</v>
          </cell>
          <cell r="BE769">
            <v>1E-3</v>
          </cell>
          <cell r="BF769">
            <v>0</v>
          </cell>
          <cell r="BG769">
            <v>0</v>
          </cell>
          <cell r="BH769">
            <v>1E-3</v>
          </cell>
          <cell r="BI769">
            <v>-1E-3</v>
          </cell>
          <cell r="BJ769">
            <v>0</v>
          </cell>
          <cell r="BK769">
            <v>4.0000000000000001E-3</v>
          </cell>
          <cell r="BL769">
            <v>1E-3</v>
          </cell>
          <cell r="BM769">
            <v>1E-3</v>
          </cell>
          <cell r="BN769">
            <v>4.0000000000000001E-3</v>
          </cell>
          <cell r="BO769">
            <v>2E-3</v>
          </cell>
          <cell r="BP769">
            <v>0</v>
          </cell>
          <cell r="BQ769">
            <v>0</v>
          </cell>
          <cell r="BR769">
            <v>2E-3</v>
          </cell>
          <cell r="BS769">
            <v>1E-3</v>
          </cell>
          <cell r="BT769">
            <v>1E-3</v>
          </cell>
          <cell r="BU769">
            <v>1E-3</v>
          </cell>
          <cell r="BV769">
            <v>1E-3</v>
          </cell>
          <cell r="BW769">
            <v>0</v>
          </cell>
          <cell r="BX769">
            <v>4.0000000000000001E-3</v>
          </cell>
          <cell r="BY769">
            <v>4.0000000000000001E-3</v>
          </cell>
          <cell r="BZ769">
            <v>4.0000000000000001E-3</v>
          </cell>
          <cell r="CA769">
            <v>1E-3</v>
          </cell>
          <cell r="CB769">
            <v>2E-3</v>
          </cell>
          <cell r="CC769">
            <v>0</v>
          </cell>
          <cell r="CD769">
            <v>1E-3</v>
          </cell>
          <cell r="CE769">
            <v>1E-3</v>
          </cell>
          <cell r="CF769">
            <v>0</v>
          </cell>
          <cell r="CG769">
            <v>0</v>
          </cell>
          <cell r="CH769">
            <v>0</v>
          </cell>
          <cell r="CI769">
            <v>1E-3</v>
          </cell>
          <cell r="CJ769">
            <v>0</v>
          </cell>
          <cell r="CK769">
            <v>2E-3</v>
          </cell>
          <cell r="CL769">
            <v>5.0000000000000001E-3</v>
          </cell>
          <cell r="CM769">
            <v>3.0000000000000001E-3</v>
          </cell>
          <cell r="CN769">
            <v>3.0000000000000001E-3</v>
          </cell>
          <cell r="CO769">
            <v>1E-3</v>
          </cell>
          <cell r="CP769">
            <v>0</v>
          </cell>
          <cell r="CQ769">
            <v>1E-3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</row>
        <row r="771">
          <cell r="F771">
            <v>1E-3</v>
          </cell>
          <cell r="G771">
            <v>0</v>
          </cell>
          <cell r="H771">
            <v>2E-3</v>
          </cell>
          <cell r="I771">
            <v>3.0000000000000001E-3</v>
          </cell>
          <cell r="J771">
            <v>1E-3</v>
          </cell>
          <cell r="K771">
            <v>5.0000000000000001E-3</v>
          </cell>
          <cell r="L771">
            <v>5.0000000000000001E-3</v>
          </cell>
          <cell r="M771">
            <v>4.0000000000000001E-3</v>
          </cell>
          <cell r="N771">
            <v>2E-3</v>
          </cell>
          <cell r="O771">
            <v>-1E-3</v>
          </cell>
          <cell r="P771">
            <v>1E-3</v>
          </cell>
          <cell r="Q771">
            <v>1E-3</v>
          </cell>
          <cell r="R771">
            <v>2E-3</v>
          </cell>
          <cell r="S771">
            <v>1E-3</v>
          </cell>
          <cell r="T771">
            <v>3.0000000000000001E-3</v>
          </cell>
          <cell r="U771">
            <v>1E-3</v>
          </cell>
          <cell r="V771">
            <v>1E-3</v>
          </cell>
          <cell r="W771">
            <v>-1E-3</v>
          </cell>
          <cell r="X771">
            <v>4.0000000000000001E-3</v>
          </cell>
          <cell r="Y771">
            <v>6.0000000000000001E-3</v>
          </cell>
          <cell r="Z771">
            <v>5.0000000000000001E-3</v>
          </cell>
          <cell r="AA771">
            <v>3.0000000000000001E-3</v>
          </cell>
          <cell r="AB771">
            <v>0</v>
          </cell>
          <cell r="AC771">
            <v>1E-3</v>
          </cell>
          <cell r="AD771">
            <v>0</v>
          </cell>
          <cell r="AE771">
            <v>2E-3</v>
          </cell>
          <cell r="AF771">
            <v>2E-3</v>
          </cell>
          <cell r="AG771">
            <v>1E-3</v>
          </cell>
          <cell r="AH771">
            <v>1E-3</v>
          </cell>
          <cell r="AI771">
            <v>0</v>
          </cell>
          <cell r="AJ771">
            <v>-1E-3</v>
          </cell>
          <cell r="AK771">
            <v>3.0000000000000001E-3</v>
          </cell>
          <cell r="AL771">
            <v>5.0000000000000001E-3</v>
          </cell>
          <cell r="AM771">
            <v>4.0000000000000001E-3</v>
          </cell>
          <cell r="AN771">
            <v>3.0000000000000001E-3</v>
          </cell>
          <cell r="AO771">
            <v>3.0000000000000001E-3</v>
          </cell>
          <cell r="AP771">
            <v>1E-3</v>
          </cell>
          <cell r="AQ771">
            <v>0</v>
          </cell>
          <cell r="AR771">
            <v>3.0000000000000001E-3</v>
          </cell>
          <cell r="AS771">
            <v>0</v>
          </cell>
          <cell r="AT771">
            <v>1E-3</v>
          </cell>
          <cell r="AU771">
            <v>1E-3</v>
          </cell>
          <cell r="AV771">
            <v>1E-3</v>
          </cell>
          <cell r="AW771">
            <v>1E-3</v>
          </cell>
          <cell r="AX771">
            <v>2E-3</v>
          </cell>
          <cell r="AY771">
            <v>7.0000000000000001E-3</v>
          </cell>
          <cell r="AZ771">
            <v>7.0000000000000001E-3</v>
          </cell>
          <cell r="BA771">
            <v>5.0000000000000001E-3</v>
          </cell>
          <cell r="BB771">
            <v>3.0000000000000001E-3</v>
          </cell>
          <cell r="BC771">
            <v>1E-3</v>
          </cell>
          <cell r="BD771">
            <v>0</v>
          </cell>
          <cell r="BE771">
            <v>2E-3</v>
          </cell>
          <cell r="BF771">
            <v>2E-3</v>
          </cell>
          <cell r="BG771">
            <v>-1E-3</v>
          </cell>
          <cell r="BH771">
            <v>1E-3</v>
          </cell>
          <cell r="BI771">
            <v>1E-3</v>
          </cell>
          <cell r="BJ771">
            <v>0</v>
          </cell>
          <cell r="BK771">
            <v>5.0000000000000001E-3</v>
          </cell>
          <cell r="BL771">
            <v>4.0000000000000001E-3</v>
          </cell>
          <cell r="BM771">
            <v>6.0000000000000001E-3</v>
          </cell>
          <cell r="BN771">
            <v>2E-3</v>
          </cell>
          <cell r="BO771">
            <v>3.0000000000000001E-3</v>
          </cell>
          <cell r="BP771">
            <v>-1E-3</v>
          </cell>
          <cell r="BQ771">
            <v>1E-3</v>
          </cell>
          <cell r="BR771">
            <v>1E-3</v>
          </cell>
          <cell r="BS771">
            <v>-1E-3</v>
          </cell>
          <cell r="BT771">
            <v>1E-3</v>
          </cell>
          <cell r="BU771">
            <v>0</v>
          </cell>
          <cell r="BV771">
            <v>0</v>
          </cell>
          <cell r="BW771">
            <v>0</v>
          </cell>
          <cell r="BX771">
            <v>1E-3</v>
          </cell>
          <cell r="BY771">
            <v>4.0000000000000001E-3</v>
          </cell>
          <cell r="BZ771">
            <v>4.0000000000000001E-3</v>
          </cell>
          <cell r="CA771">
            <v>1E-3</v>
          </cell>
          <cell r="CB771">
            <v>1E-3</v>
          </cell>
          <cell r="CC771">
            <v>1E-3</v>
          </cell>
          <cell r="CD771">
            <v>1E-3</v>
          </cell>
          <cell r="CE771">
            <v>1E-3</v>
          </cell>
          <cell r="CF771">
            <v>0</v>
          </cell>
          <cell r="CG771">
            <v>1E-3</v>
          </cell>
          <cell r="CH771">
            <v>2E-3</v>
          </cell>
          <cell r="CI771">
            <v>0</v>
          </cell>
          <cell r="CJ771">
            <v>2E-3</v>
          </cell>
          <cell r="CK771">
            <v>-1E-3</v>
          </cell>
          <cell r="CL771">
            <v>1E-3</v>
          </cell>
          <cell r="CM771">
            <v>3.0000000000000001E-3</v>
          </cell>
          <cell r="CN771">
            <v>1E-3</v>
          </cell>
          <cell r="CO771">
            <v>0</v>
          </cell>
          <cell r="CP771">
            <v>1E-3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</row>
        <row r="772">
          <cell r="F772">
            <v>0</v>
          </cell>
          <cell r="G772">
            <v>-3.0000000000000001E-3</v>
          </cell>
          <cell r="H772">
            <v>0</v>
          </cell>
          <cell r="I772">
            <v>1E-3</v>
          </cell>
          <cell r="J772">
            <v>0</v>
          </cell>
          <cell r="K772">
            <v>0</v>
          </cell>
          <cell r="L772">
            <v>-1E-3</v>
          </cell>
          <cell r="M772">
            <v>0.02</v>
          </cell>
          <cell r="N772">
            <v>0</v>
          </cell>
          <cell r="O772">
            <v>0</v>
          </cell>
          <cell r="P772">
            <v>1E-3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</row>
        <row r="773">
          <cell r="F773">
            <v>-5.0000000000000001E-3</v>
          </cell>
          <cell r="G773">
            <v>-5.0000000000000001E-3</v>
          </cell>
          <cell r="H773">
            <v>1E-3</v>
          </cell>
          <cell r="I773">
            <v>2.9000000000000001E-2</v>
          </cell>
          <cell r="J773">
            <v>-2E-3</v>
          </cell>
          <cell r="K773">
            <v>0.03</v>
          </cell>
          <cell r="L773">
            <v>7.0000000000000001E-3</v>
          </cell>
          <cell r="M773">
            <v>-8.9999999999999993E-3</v>
          </cell>
          <cell r="N773">
            <v>1.2E-2</v>
          </cell>
          <cell r="O773">
            <v>1.4999999999999999E-2</v>
          </cell>
          <cell r="P773">
            <v>-6.0000000000000001E-3</v>
          </cell>
          <cell r="Q773">
            <v>1E-3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</row>
        <row r="774">
          <cell r="F774">
            <v>0</v>
          </cell>
          <cell r="G774">
            <v>0</v>
          </cell>
          <cell r="H774">
            <v>1E-3</v>
          </cell>
          <cell r="I774">
            <v>1E-3</v>
          </cell>
          <cell r="J774">
            <v>0</v>
          </cell>
          <cell r="K774">
            <v>2E-3</v>
          </cell>
          <cell r="L774">
            <v>0</v>
          </cell>
          <cell r="M774">
            <v>3.0000000000000001E-3</v>
          </cell>
          <cell r="N774">
            <v>4.0000000000000001E-3</v>
          </cell>
          <cell r="O774">
            <v>4.0000000000000001E-3</v>
          </cell>
          <cell r="P774">
            <v>0</v>
          </cell>
          <cell r="Q774">
            <v>-2E-3</v>
          </cell>
          <cell r="R774">
            <v>1E-3</v>
          </cell>
          <cell r="S774">
            <v>0</v>
          </cell>
          <cell r="T774">
            <v>0</v>
          </cell>
          <cell r="U774">
            <v>1E-3</v>
          </cell>
          <cell r="V774">
            <v>1E-3</v>
          </cell>
          <cell r="W774">
            <v>0</v>
          </cell>
          <cell r="X774">
            <v>4.0000000000000001E-3</v>
          </cell>
          <cell r="Y774">
            <v>2E-3</v>
          </cell>
          <cell r="Z774">
            <v>2E-3</v>
          </cell>
          <cell r="AA774">
            <v>3.0000000000000001E-3</v>
          </cell>
          <cell r="AB774">
            <v>5.0000000000000001E-3</v>
          </cell>
          <cell r="AC774">
            <v>0</v>
          </cell>
          <cell r="AD774">
            <v>0</v>
          </cell>
          <cell r="AE774">
            <v>1E-3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-2E-3</v>
          </cell>
          <cell r="AK774">
            <v>2E-3</v>
          </cell>
          <cell r="AL774">
            <v>1E-3</v>
          </cell>
          <cell r="AM774">
            <v>1E-3</v>
          </cell>
          <cell r="AN774">
            <v>3.0000000000000001E-3</v>
          </cell>
          <cell r="AO774">
            <v>2E-3</v>
          </cell>
          <cell r="AP774">
            <v>2E-3</v>
          </cell>
          <cell r="AQ774">
            <v>0</v>
          </cell>
          <cell r="AR774">
            <v>1E-3</v>
          </cell>
          <cell r="AS774">
            <v>2E-3</v>
          </cell>
          <cell r="AT774">
            <v>1E-3</v>
          </cell>
          <cell r="AU774">
            <v>0</v>
          </cell>
          <cell r="AV774">
            <v>1E-3</v>
          </cell>
          <cell r="AW774">
            <v>1E-3</v>
          </cell>
          <cell r="AX774">
            <v>3.0000000000000001E-3</v>
          </cell>
          <cell r="AY774">
            <v>1E-3</v>
          </cell>
          <cell r="AZ774">
            <v>2E-3</v>
          </cell>
          <cell r="BA774">
            <v>3.0000000000000001E-3</v>
          </cell>
          <cell r="BB774">
            <v>2E-3</v>
          </cell>
          <cell r="BC774">
            <v>0</v>
          </cell>
          <cell r="BD774">
            <v>0</v>
          </cell>
          <cell r="BE774">
            <v>1E-3</v>
          </cell>
          <cell r="BF774">
            <v>0</v>
          </cell>
          <cell r="BG774">
            <v>0</v>
          </cell>
          <cell r="BH774">
            <v>1E-3</v>
          </cell>
          <cell r="BI774">
            <v>1E-3</v>
          </cell>
          <cell r="BJ774">
            <v>1E-3</v>
          </cell>
          <cell r="BK774">
            <v>2E-3</v>
          </cell>
          <cell r="BL774">
            <v>0</v>
          </cell>
          <cell r="BM774">
            <v>0</v>
          </cell>
          <cell r="BN774">
            <v>0</v>
          </cell>
          <cell r="BO774">
            <v>2E-3</v>
          </cell>
          <cell r="BP774">
            <v>0</v>
          </cell>
          <cell r="BQ774">
            <v>1E-3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</row>
        <row r="775">
          <cell r="F775">
            <v>1E-3</v>
          </cell>
          <cell r="G775">
            <v>1E-3</v>
          </cell>
          <cell r="H775">
            <v>1E-3</v>
          </cell>
          <cell r="I775">
            <v>1E-3</v>
          </cell>
          <cell r="J775">
            <v>1E-3</v>
          </cell>
          <cell r="K775">
            <v>2E-3</v>
          </cell>
          <cell r="L775">
            <v>2E-3</v>
          </cell>
          <cell r="M775">
            <v>3.0000000000000001E-3</v>
          </cell>
          <cell r="N775">
            <v>3.0000000000000001E-3</v>
          </cell>
          <cell r="O775">
            <v>1E-3</v>
          </cell>
          <cell r="P775">
            <v>2E-3</v>
          </cell>
          <cell r="Q775">
            <v>1E-3</v>
          </cell>
          <cell r="R775">
            <v>1E-3</v>
          </cell>
          <cell r="S775">
            <v>-1E-3</v>
          </cell>
          <cell r="T775">
            <v>0</v>
          </cell>
          <cell r="U775">
            <v>1E-3</v>
          </cell>
          <cell r="V775">
            <v>2E-3</v>
          </cell>
          <cell r="W775">
            <v>0</v>
          </cell>
          <cell r="X775">
            <v>3.0000000000000001E-3</v>
          </cell>
          <cell r="Y775">
            <v>3.0000000000000001E-3</v>
          </cell>
          <cell r="Z775">
            <v>3.0000000000000001E-3</v>
          </cell>
          <cell r="AA775">
            <v>1E-3</v>
          </cell>
          <cell r="AB775">
            <v>1E-3</v>
          </cell>
          <cell r="AC775">
            <v>1E-3</v>
          </cell>
          <cell r="AD775">
            <v>0</v>
          </cell>
          <cell r="AE775">
            <v>2E-3</v>
          </cell>
          <cell r="AF775">
            <v>0</v>
          </cell>
          <cell r="AG775">
            <v>1E-3</v>
          </cell>
          <cell r="AH775">
            <v>1E-3</v>
          </cell>
          <cell r="AI775">
            <v>0</v>
          </cell>
          <cell r="AJ775">
            <v>1E-3</v>
          </cell>
          <cell r="AK775">
            <v>2E-3</v>
          </cell>
          <cell r="AL775">
            <v>4.0000000000000001E-3</v>
          </cell>
          <cell r="AM775">
            <v>3.0000000000000001E-3</v>
          </cell>
          <cell r="AN775">
            <v>2E-3</v>
          </cell>
          <cell r="AO775">
            <v>2E-3</v>
          </cell>
          <cell r="AP775">
            <v>0</v>
          </cell>
          <cell r="AQ775">
            <v>0</v>
          </cell>
          <cell r="AR775">
            <v>2E-3</v>
          </cell>
          <cell r="AS775">
            <v>1E-3</v>
          </cell>
          <cell r="AT775">
            <v>1E-3</v>
          </cell>
          <cell r="AU775">
            <v>1E-3</v>
          </cell>
          <cell r="AV775">
            <v>1E-3</v>
          </cell>
          <cell r="AW775">
            <v>1E-3</v>
          </cell>
          <cell r="AX775">
            <v>2E-3</v>
          </cell>
          <cell r="AY775">
            <v>4.0000000000000001E-3</v>
          </cell>
          <cell r="AZ775">
            <v>4.0000000000000001E-3</v>
          </cell>
          <cell r="BA775">
            <v>2E-3</v>
          </cell>
          <cell r="BB775">
            <v>1E-3</v>
          </cell>
          <cell r="BC775">
            <v>0</v>
          </cell>
          <cell r="BD775">
            <v>0</v>
          </cell>
          <cell r="BE775">
            <v>2E-3</v>
          </cell>
          <cell r="BF775">
            <v>0</v>
          </cell>
          <cell r="BG775">
            <v>2E-3</v>
          </cell>
          <cell r="BH775">
            <v>0</v>
          </cell>
          <cell r="BI775">
            <v>0</v>
          </cell>
          <cell r="BJ775">
            <v>0</v>
          </cell>
          <cell r="BK775">
            <v>6.0000000000000001E-3</v>
          </cell>
          <cell r="BL775">
            <v>5.0000000000000001E-3</v>
          </cell>
          <cell r="BM775">
            <v>5.0000000000000001E-3</v>
          </cell>
          <cell r="BN775">
            <v>3.0000000000000001E-3</v>
          </cell>
          <cell r="BO775">
            <v>2E-3</v>
          </cell>
          <cell r="BP775">
            <v>0</v>
          </cell>
          <cell r="BQ775">
            <v>0</v>
          </cell>
          <cell r="BR775">
            <v>1E-3</v>
          </cell>
          <cell r="BS775">
            <v>1E-3</v>
          </cell>
          <cell r="BT775">
            <v>1E-3</v>
          </cell>
          <cell r="BU775">
            <v>1E-3</v>
          </cell>
          <cell r="BV775">
            <v>1E-3</v>
          </cell>
          <cell r="BW775">
            <v>0</v>
          </cell>
          <cell r="BX775">
            <v>2E-3</v>
          </cell>
          <cell r="BY775">
            <v>3.0000000000000001E-3</v>
          </cell>
          <cell r="BZ775">
            <v>3.0000000000000001E-3</v>
          </cell>
          <cell r="CA775">
            <v>2E-3</v>
          </cell>
          <cell r="CB775">
            <v>1E-3</v>
          </cell>
          <cell r="CC775">
            <v>1E-3</v>
          </cell>
          <cell r="CD775">
            <v>2E-3</v>
          </cell>
          <cell r="CE775">
            <v>2E-3</v>
          </cell>
          <cell r="CF775">
            <v>1E-3</v>
          </cell>
          <cell r="CG775">
            <v>0</v>
          </cell>
          <cell r="CH775">
            <v>1E-3</v>
          </cell>
          <cell r="CI775">
            <v>0</v>
          </cell>
          <cell r="CJ775">
            <v>1E-3</v>
          </cell>
          <cell r="CK775">
            <v>4.0000000000000001E-3</v>
          </cell>
          <cell r="CL775">
            <v>4.0000000000000001E-3</v>
          </cell>
          <cell r="CM775">
            <v>5.0000000000000001E-3</v>
          </cell>
          <cell r="CN775">
            <v>1E-3</v>
          </cell>
          <cell r="CO775">
            <v>1E-3</v>
          </cell>
          <cell r="CP775">
            <v>0</v>
          </cell>
          <cell r="CQ775">
            <v>1E-3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1E-3</v>
          </cell>
          <cell r="L776">
            <v>3.0000000000000001E-3</v>
          </cell>
          <cell r="M776">
            <v>2E-3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1E-3</v>
          </cell>
          <cell r="S776">
            <v>1E-3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1E-3</v>
          </cell>
          <cell r="Y776">
            <v>4.0000000000000001E-3</v>
          </cell>
          <cell r="Z776">
            <v>2E-3</v>
          </cell>
          <cell r="AA776">
            <v>1E-3</v>
          </cell>
          <cell r="AB776">
            <v>0</v>
          </cell>
          <cell r="AC776">
            <v>0</v>
          </cell>
          <cell r="AD776">
            <v>0</v>
          </cell>
          <cell r="AE776">
            <v>1E-3</v>
          </cell>
          <cell r="AF776">
            <v>0</v>
          </cell>
          <cell r="AG776">
            <v>0</v>
          </cell>
          <cell r="AH776">
            <v>1E-3</v>
          </cell>
          <cell r="AI776">
            <v>0</v>
          </cell>
          <cell r="AJ776">
            <v>0</v>
          </cell>
          <cell r="AK776">
            <v>1E-3</v>
          </cell>
          <cell r="AL776">
            <v>2E-3</v>
          </cell>
          <cell r="AM776">
            <v>3.0000000000000001E-3</v>
          </cell>
          <cell r="AN776">
            <v>1E-3</v>
          </cell>
          <cell r="AO776">
            <v>1E-3</v>
          </cell>
          <cell r="AP776">
            <v>0</v>
          </cell>
          <cell r="AQ776">
            <v>0</v>
          </cell>
          <cell r="AR776">
            <v>1E-3</v>
          </cell>
          <cell r="AS776">
            <v>0</v>
          </cell>
          <cell r="AT776">
            <v>0</v>
          </cell>
          <cell r="AU776">
            <v>1E-3</v>
          </cell>
          <cell r="AV776">
            <v>1E-3</v>
          </cell>
          <cell r="AW776">
            <v>0</v>
          </cell>
          <cell r="AX776">
            <v>2E-3</v>
          </cell>
          <cell r="AY776">
            <v>4.0000000000000001E-3</v>
          </cell>
          <cell r="AZ776">
            <v>3.0000000000000001E-3</v>
          </cell>
          <cell r="BA776">
            <v>1E-3</v>
          </cell>
          <cell r="BB776">
            <v>0</v>
          </cell>
          <cell r="BC776">
            <v>0</v>
          </cell>
          <cell r="BD776">
            <v>0</v>
          </cell>
          <cell r="BE776">
            <v>1E-3</v>
          </cell>
          <cell r="BF776">
            <v>0</v>
          </cell>
          <cell r="BG776">
            <v>0</v>
          </cell>
          <cell r="BH776">
            <v>0</v>
          </cell>
          <cell r="BI776">
            <v>1E-3</v>
          </cell>
          <cell r="BJ776">
            <v>0</v>
          </cell>
          <cell r="BK776">
            <v>2E-3</v>
          </cell>
          <cell r="BL776">
            <v>3.0000000000000001E-3</v>
          </cell>
          <cell r="BM776">
            <v>3.0000000000000001E-3</v>
          </cell>
          <cell r="BN776">
            <v>2E-3</v>
          </cell>
          <cell r="BO776">
            <v>0</v>
          </cell>
          <cell r="BP776">
            <v>1E-3</v>
          </cell>
          <cell r="BQ776">
            <v>0</v>
          </cell>
          <cell r="BR776">
            <v>1E-3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1E-3</v>
          </cell>
          <cell r="BY776">
            <v>2E-3</v>
          </cell>
          <cell r="BZ776">
            <v>3.0000000000000001E-3</v>
          </cell>
          <cell r="CA776">
            <v>0</v>
          </cell>
          <cell r="CB776">
            <v>0</v>
          </cell>
          <cell r="CC776">
            <v>2E-3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1E-3</v>
          </cell>
          <cell r="CI776">
            <v>0</v>
          </cell>
          <cell r="CJ776">
            <v>-1E-3</v>
          </cell>
          <cell r="CK776">
            <v>-1E-3</v>
          </cell>
          <cell r="CL776">
            <v>3.0000000000000001E-3</v>
          </cell>
          <cell r="CM776">
            <v>1E-3</v>
          </cell>
          <cell r="CN776">
            <v>-1E-3</v>
          </cell>
          <cell r="CO776">
            <v>0</v>
          </cell>
          <cell r="CP776">
            <v>0</v>
          </cell>
          <cell r="CQ776">
            <v>-1E-3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</row>
        <row r="779">
          <cell r="F779">
            <v>7.0000000000000001E-3</v>
          </cell>
          <cell r="G779">
            <v>0</v>
          </cell>
          <cell r="H779">
            <v>6.0000000000000001E-3</v>
          </cell>
          <cell r="I779">
            <v>5.0000000000000001E-3</v>
          </cell>
          <cell r="J779">
            <v>2E-3</v>
          </cell>
          <cell r="K779">
            <v>-4.0000000000000001E-3</v>
          </cell>
          <cell r="L779">
            <v>8.9999999999999993E-3</v>
          </cell>
          <cell r="M779">
            <v>-1E-3</v>
          </cell>
          <cell r="N779">
            <v>3.0000000000000001E-3</v>
          </cell>
          <cell r="O779">
            <v>4.0000000000000001E-3</v>
          </cell>
          <cell r="P779">
            <v>1E-3</v>
          </cell>
          <cell r="Q779">
            <v>-1E-3</v>
          </cell>
          <cell r="R779">
            <v>-1E-3</v>
          </cell>
          <cell r="S779">
            <v>3.0000000000000001E-3</v>
          </cell>
          <cell r="T779">
            <v>-3.0000000000000001E-3</v>
          </cell>
          <cell r="U779">
            <v>-1E-3</v>
          </cell>
          <cell r="V779">
            <v>1E-3</v>
          </cell>
          <cell r="W779">
            <v>0</v>
          </cell>
          <cell r="X779">
            <v>1E-3</v>
          </cell>
          <cell r="Y779">
            <v>-3.0000000000000001E-3</v>
          </cell>
          <cell r="Z779">
            <v>-3.0000000000000001E-3</v>
          </cell>
          <cell r="AA779">
            <v>-6.0000000000000001E-3</v>
          </cell>
          <cell r="AB779">
            <v>3.0000000000000001E-3</v>
          </cell>
          <cell r="AC779">
            <v>1E-3</v>
          </cell>
          <cell r="AD779">
            <v>1E-3</v>
          </cell>
          <cell r="AE779">
            <v>-1E-3</v>
          </cell>
          <cell r="AF779">
            <v>-1E-3</v>
          </cell>
          <cell r="AG779">
            <v>7.0000000000000001E-3</v>
          </cell>
          <cell r="AH779">
            <v>1E-3</v>
          </cell>
          <cell r="AI779">
            <v>2E-3</v>
          </cell>
          <cell r="AJ779">
            <v>2E-3</v>
          </cell>
          <cell r="AK779">
            <v>0</v>
          </cell>
          <cell r="AL779">
            <v>4.0000000000000001E-3</v>
          </cell>
          <cell r="AM779">
            <v>5.0000000000000001E-3</v>
          </cell>
          <cell r="AN779">
            <v>-3.0000000000000001E-3</v>
          </cell>
          <cell r="AO779">
            <v>-1.9E-2</v>
          </cell>
          <cell r="AP779">
            <v>-4.0000000000000001E-3</v>
          </cell>
          <cell r="AQ779">
            <v>-1E-3</v>
          </cell>
          <cell r="AR779">
            <v>1E-3</v>
          </cell>
          <cell r="AS779">
            <v>0</v>
          </cell>
          <cell r="AT779">
            <v>4.0000000000000001E-3</v>
          </cell>
          <cell r="AU779">
            <v>-2E-3</v>
          </cell>
          <cell r="AV779">
            <v>-6.0000000000000001E-3</v>
          </cell>
          <cell r="AW779">
            <v>0</v>
          </cell>
          <cell r="AX779">
            <v>2E-3</v>
          </cell>
          <cell r="AY779">
            <v>1.7000000000000001E-2</v>
          </cell>
          <cell r="AZ779">
            <v>0</v>
          </cell>
          <cell r="BA779">
            <v>1E-3</v>
          </cell>
          <cell r="BB779">
            <v>-4.0000000000000001E-3</v>
          </cell>
          <cell r="BC779">
            <v>1E-3</v>
          </cell>
          <cell r="BD779">
            <v>2E-3</v>
          </cell>
          <cell r="BE779">
            <v>2E-3</v>
          </cell>
          <cell r="BF779">
            <v>0</v>
          </cell>
          <cell r="BG779">
            <v>-5.0000000000000001E-3</v>
          </cell>
          <cell r="BH779">
            <v>2E-3</v>
          </cell>
          <cell r="BI779">
            <v>1E-3</v>
          </cell>
          <cell r="BJ779">
            <v>1E-3</v>
          </cell>
          <cell r="BK779">
            <v>0</v>
          </cell>
          <cell r="BL779">
            <v>-8.9999999999999993E-3</v>
          </cell>
          <cell r="BM779">
            <v>1.2999999999999999E-2</v>
          </cell>
          <cell r="BN779">
            <v>0</v>
          </cell>
          <cell r="BO779">
            <v>3.0000000000000001E-3</v>
          </cell>
          <cell r="BP779">
            <v>0.01</v>
          </cell>
          <cell r="BQ779">
            <v>1E-3</v>
          </cell>
          <cell r="BR779">
            <v>4.0000000000000001E-3</v>
          </cell>
          <cell r="BS779">
            <v>-1E-3</v>
          </cell>
          <cell r="BT779">
            <v>2E-3</v>
          </cell>
          <cell r="BU779">
            <v>-3.0000000000000001E-3</v>
          </cell>
          <cell r="BV779">
            <v>8.0000000000000002E-3</v>
          </cell>
          <cell r="BW779">
            <v>4.0000000000000001E-3</v>
          </cell>
          <cell r="BX779">
            <v>1.4E-2</v>
          </cell>
          <cell r="BY779">
            <v>8.9999999999999993E-3</v>
          </cell>
          <cell r="BZ779">
            <v>-2E-3</v>
          </cell>
          <cell r="CA779">
            <v>8.9999999999999993E-3</v>
          </cell>
          <cell r="CB779">
            <v>7.0000000000000001E-3</v>
          </cell>
          <cell r="CC779">
            <v>-4.0000000000000001E-3</v>
          </cell>
          <cell r="CD779">
            <v>1E-3</v>
          </cell>
          <cell r="CE779">
            <v>3.0000000000000001E-3</v>
          </cell>
          <cell r="CF779">
            <v>1E-3</v>
          </cell>
          <cell r="CG779">
            <v>-7.0000000000000001E-3</v>
          </cell>
          <cell r="CH779">
            <v>0</v>
          </cell>
          <cell r="CI779">
            <v>-3.0000000000000001E-3</v>
          </cell>
          <cell r="CJ779">
            <v>7.0000000000000001E-3</v>
          </cell>
          <cell r="CK779">
            <v>4.0000000000000001E-3</v>
          </cell>
          <cell r="CL779">
            <v>1.6E-2</v>
          </cell>
          <cell r="CM779">
            <v>8.9999999999999993E-3</v>
          </cell>
          <cell r="CN779">
            <v>-2E-3</v>
          </cell>
          <cell r="CO779">
            <v>1E-3</v>
          </cell>
          <cell r="CP779">
            <v>-5.0000000000000001E-3</v>
          </cell>
          <cell r="CQ779">
            <v>8.9999999999999993E-3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</row>
        <row r="780">
          <cell r="F780">
            <v>-6.0000000000000001E-3</v>
          </cell>
          <cell r="G780">
            <v>2E-3</v>
          </cell>
          <cell r="H780">
            <v>-5.0000000000000001E-3</v>
          </cell>
          <cell r="I780">
            <v>2E-3</v>
          </cell>
          <cell r="J780">
            <v>3.0000000000000001E-3</v>
          </cell>
          <cell r="K780">
            <v>1.4999999999999999E-2</v>
          </cell>
          <cell r="L780">
            <v>2.1999999999999999E-2</v>
          </cell>
          <cell r="M780">
            <v>1.9E-2</v>
          </cell>
          <cell r="N780">
            <v>8.9999999999999993E-3</v>
          </cell>
          <cell r="O780">
            <v>8.0000000000000002E-3</v>
          </cell>
          <cell r="P780">
            <v>-5.0000000000000001E-3</v>
          </cell>
          <cell r="Q780">
            <v>0</v>
          </cell>
          <cell r="R780">
            <v>0</v>
          </cell>
          <cell r="S780">
            <v>-4.0000000000000001E-3</v>
          </cell>
          <cell r="T780">
            <v>-1E-3</v>
          </cell>
          <cell r="U780">
            <v>1E-3</v>
          </cell>
          <cell r="V780">
            <v>0</v>
          </cell>
          <cell r="W780">
            <v>5.0000000000000001E-3</v>
          </cell>
          <cell r="X780">
            <v>-1E-3</v>
          </cell>
          <cell r="Y780">
            <v>-8.9999999999999993E-3</v>
          </cell>
          <cell r="Z780">
            <v>0.01</v>
          </cell>
          <cell r="AA780">
            <v>-1.0999999999999999E-2</v>
          </cell>
          <cell r="AB780">
            <v>1E-3</v>
          </cell>
          <cell r="AC780">
            <v>0</v>
          </cell>
          <cell r="AD780">
            <v>2E-3</v>
          </cell>
          <cell r="AE780">
            <v>2E-3</v>
          </cell>
          <cell r="AF780">
            <v>2E-3</v>
          </cell>
          <cell r="AG780">
            <v>-1E-3</v>
          </cell>
          <cell r="AH780">
            <v>0</v>
          </cell>
          <cell r="AI780">
            <v>6.0000000000000001E-3</v>
          </cell>
          <cell r="AJ780">
            <v>2E-3</v>
          </cell>
          <cell r="AK780">
            <v>3.0000000000000001E-3</v>
          </cell>
          <cell r="AL780">
            <v>0</v>
          </cell>
          <cell r="AM780">
            <v>0.02</v>
          </cell>
          <cell r="AN780">
            <v>1E-3</v>
          </cell>
          <cell r="AO780">
            <v>-1.4999999999999999E-2</v>
          </cell>
          <cell r="AP780">
            <v>-3.0000000000000001E-3</v>
          </cell>
          <cell r="AQ780">
            <v>3.0000000000000001E-3</v>
          </cell>
          <cell r="AR780">
            <v>1E-3</v>
          </cell>
          <cell r="AS780">
            <v>0</v>
          </cell>
          <cell r="AT780">
            <v>-1E-3</v>
          </cell>
          <cell r="AU780">
            <v>-2E-3</v>
          </cell>
          <cell r="AV780">
            <v>-4.0000000000000001E-3</v>
          </cell>
          <cell r="AW780">
            <v>2E-3</v>
          </cell>
          <cell r="AX780">
            <v>0</v>
          </cell>
          <cell r="AY780">
            <v>7.0000000000000001E-3</v>
          </cell>
          <cell r="AZ780">
            <v>0</v>
          </cell>
          <cell r="BA780">
            <v>1E-3</v>
          </cell>
          <cell r="BB780">
            <v>7.0000000000000001E-3</v>
          </cell>
          <cell r="BC780">
            <v>-1E-3</v>
          </cell>
          <cell r="BD780">
            <v>1E-3</v>
          </cell>
          <cell r="BE780">
            <v>4.0000000000000001E-3</v>
          </cell>
          <cell r="BF780">
            <v>2E-3</v>
          </cell>
          <cell r="BG780">
            <v>1E-3</v>
          </cell>
          <cell r="BH780">
            <v>-2E-3</v>
          </cell>
          <cell r="BI780">
            <v>6.0000000000000001E-3</v>
          </cell>
          <cell r="BJ780">
            <v>2E-3</v>
          </cell>
          <cell r="BK780">
            <v>2E-3</v>
          </cell>
          <cell r="BL780">
            <v>6.0000000000000001E-3</v>
          </cell>
          <cell r="BM780">
            <v>6.0000000000000001E-3</v>
          </cell>
          <cell r="BN780">
            <v>7.0000000000000001E-3</v>
          </cell>
          <cell r="BO780">
            <v>3.0000000000000001E-3</v>
          </cell>
          <cell r="BP780">
            <v>-1E-3</v>
          </cell>
          <cell r="BQ780">
            <v>8.0000000000000002E-3</v>
          </cell>
          <cell r="BR780">
            <v>2E-3</v>
          </cell>
          <cell r="BS780">
            <v>1E-3</v>
          </cell>
          <cell r="BT780">
            <v>1E-3</v>
          </cell>
          <cell r="BU780">
            <v>1E-3</v>
          </cell>
          <cell r="BV780">
            <v>2E-3</v>
          </cell>
          <cell r="BW780">
            <v>4.0000000000000001E-3</v>
          </cell>
          <cell r="BX780">
            <v>-3.0000000000000001E-3</v>
          </cell>
          <cell r="BY780">
            <v>2.1999999999999999E-2</v>
          </cell>
          <cell r="BZ780">
            <v>4.0000000000000001E-3</v>
          </cell>
          <cell r="CA780">
            <v>1E-3</v>
          </cell>
          <cell r="CB780">
            <v>-7.0000000000000001E-3</v>
          </cell>
          <cell r="CC780">
            <v>-1E-3</v>
          </cell>
          <cell r="CD780">
            <v>-1E-3</v>
          </cell>
          <cell r="CE780">
            <v>4.0000000000000001E-3</v>
          </cell>
          <cell r="CF780">
            <v>0</v>
          </cell>
          <cell r="CG780">
            <v>-2E-3</v>
          </cell>
          <cell r="CH780">
            <v>1E-3</v>
          </cell>
          <cell r="CI780">
            <v>-1E-3</v>
          </cell>
          <cell r="CJ780">
            <v>1.6E-2</v>
          </cell>
          <cell r="CK780">
            <v>2E-3</v>
          </cell>
          <cell r="CL780">
            <v>1.7999999999999999E-2</v>
          </cell>
          <cell r="CM780">
            <v>1.4E-2</v>
          </cell>
          <cell r="CN780">
            <v>-1.0999999999999999E-2</v>
          </cell>
          <cell r="CO780">
            <v>5.0000000000000001E-3</v>
          </cell>
          <cell r="CP780">
            <v>0</v>
          </cell>
          <cell r="CQ780">
            <v>1E-3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</row>
        <row r="781">
          <cell r="F781">
            <v>0</v>
          </cell>
          <cell r="G781">
            <v>2E-3</v>
          </cell>
          <cell r="H781">
            <v>-1E-3</v>
          </cell>
          <cell r="I781">
            <v>-1E-3</v>
          </cell>
          <cell r="J781">
            <v>4.0000000000000001E-3</v>
          </cell>
          <cell r="K781">
            <v>4.0000000000000001E-3</v>
          </cell>
          <cell r="L781">
            <v>0.01</v>
          </cell>
          <cell r="M781">
            <v>1.0999999999999999E-2</v>
          </cell>
          <cell r="N781">
            <v>0.01</v>
          </cell>
          <cell r="O781">
            <v>1.0999999999999999E-2</v>
          </cell>
          <cell r="P781">
            <v>-5.0000000000000001E-3</v>
          </cell>
          <cell r="Q781">
            <v>-1E-3</v>
          </cell>
          <cell r="R781">
            <v>4.0000000000000001E-3</v>
          </cell>
          <cell r="S781">
            <v>-7.0000000000000001E-3</v>
          </cell>
          <cell r="T781">
            <v>1E-3</v>
          </cell>
          <cell r="U781">
            <v>2E-3</v>
          </cell>
          <cell r="V781">
            <v>6.0000000000000001E-3</v>
          </cell>
          <cell r="W781">
            <v>0</v>
          </cell>
          <cell r="X781">
            <v>4.0000000000000001E-3</v>
          </cell>
          <cell r="Y781">
            <v>3.0000000000000001E-3</v>
          </cell>
          <cell r="Z781">
            <v>1.4E-2</v>
          </cell>
          <cell r="AA781">
            <v>1.2999999999999999E-2</v>
          </cell>
          <cell r="AB781">
            <v>7.0000000000000001E-3</v>
          </cell>
          <cell r="AC781">
            <v>-1E-3</v>
          </cell>
          <cell r="AD781">
            <v>2E-3</v>
          </cell>
          <cell r="AE781">
            <v>4.0000000000000001E-3</v>
          </cell>
          <cell r="AF781">
            <v>3.0000000000000001E-3</v>
          </cell>
          <cell r="AG781">
            <v>-6.0000000000000001E-3</v>
          </cell>
          <cell r="AH781">
            <v>3.0000000000000001E-3</v>
          </cell>
          <cell r="AI781">
            <v>-1E-3</v>
          </cell>
          <cell r="AJ781">
            <v>4.0000000000000001E-3</v>
          </cell>
          <cell r="AK781">
            <v>7.0000000000000001E-3</v>
          </cell>
          <cell r="AL781">
            <v>1.0999999999999999E-2</v>
          </cell>
          <cell r="AM781">
            <v>1.2E-2</v>
          </cell>
          <cell r="AN781">
            <v>8.9999999999999993E-3</v>
          </cell>
          <cell r="AO781">
            <v>-3.0000000000000001E-3</v>
          </cell>
          <cell r="AP781">
            <v>6.0000000000000001E-3</v>
          </cell>
          <cell r="AQ781">
            <v>-1E-3</v>
          </cell>
          <cell r="AR781">
            <v>1E-3</v>
          </cell>
          <cell r="AS781">
            <v>0</v>
          </cell>
          <cell r="AT781">
            <v>1E-3</v>
          </cell>
          <cell r="AU781">
            <v>-1E-3</v>
          </cell>
          <cell r="AV781">
            <v>-1.0999999999999999E-2</v>
          </cell>
          <cell r="AW781">
            <v>8.0000000000000002E-3</v>
          </cell>
          <cell r="AX781">
            <v>6.0000000000000001E-3</v>
          </cell>
          <cell r="AY781">
            <v>-1E-3</v>
          </cell>
          <cell r="AZ781">
            <v>3.0000000000000001E-3</v>
          </cell>
          <cell r="BA781">
            <v>4.0000000000000001E-3</v>
          </cell>
          <cell r="BB781">
            <v>4.0000000000000001E-3</v>
          </cell>
          <cell r="BC781">
            <v>3.0000000000000001E-3</v>
          </cell>
          <cell r="BD781">
            <v>1E-3</v>
          </cell>
          <cell r="BE781">
            <v>5.0000000000000001E-3</v>
          </cell>
          <cell r="BF781">
            <v>-1E-3</v>
          </cell>
          <cell r="BG781">
            <v>-1E-3</v>
          </cell>
          <cell r="BH781">
            <v>1E-3</v>
          </cell>
          <cell r="BI781">
            <v>7.0000000000000001E-3</v>
          </cell>
          <cell r="BJ781">
            <v>5.0000000000000001E-3</v>
          </cell>
          <cell r="BK781">
            <v>2E-3</v>
          </cell>
          <cell r="BL781">
            <v>1.0999999999999999E-2</v>
          </cell>
          <cell r="BM781">
            <v>1.0999999999999999E-2</v>
          </cell>
          <cell r="BN781">
            <v>8.9999999999999993E-3</v>
          </cell>
          <cell r="BO781">
            <v>8.0000000000000002E-3</v>
          </cell>
          <cell r="BP781">
            <v>3.0000000000000001E-3</v>
          </cell>
          <cell r="BQ781">
            <v>1E-3</v>
          </cell>
          <cell r="BR781">
            <v>5.0000000000000001E-3</v>
          </cell>
          <cell r="BS781">
            <v>5.0000000000000001E-3</v>
          </cell>
          <cell r="BT781">
            <v>0</v>
          </cell>
          <cell r="BU781">
            <v>3.0000000000000001E-3</v>
          </cell>
          <cell r="BV781">
            <v>2E-3</v>
          </cell>
          <cell r="BW781">
            <v>1E-3</v>
          </cell>
          <cell r="BX781">
            <v>8.9999999999999993E-3</v>
          </cell>
          <cell r="BY781">
            <v>6.0000000000000001E-3</v>
          </cell>
          <cell r="BZ781">
            <v>1.4999999999999999E-2</v>
          </cell>
          <cell r="CA781">
            <v>8.9999999999999993E-3</v>
          </cell>
          <cell r="CB781">
            <v>-2E-3</v>
          </cell>
          <cell r="CC781">
            <v>8.0000000000000002E-3</v>
          </cell>
          <cell r="CD781">
            <v>3.0000000000000001E-3</v>
          </cell>
          <cell r="CE781">
            <v>5.0000000000000001E-3</v>
          </cell>
          <cell r="CF781">
            <v>-4.0000000000000001E-3</v>
          </cell>
          <cell r="CG781">
            <v>0.01</v>
          </cell>
          <cell r="CH781">
            <v>0.01</v>
          </cell>
          <cell r="CI781">
            <v>5.0000000000000001E-3</v>
          </cell>
          <cell r="CJ781">
            <v>-1E-3</v>
          </cell>
          <cell r="CK781">
            <v>7.0000000000000001E-3</v>
          </cell>
          <cell r="CL781">
            <v>0.01</v>
          </cell>
          <cell r="CM781">
            <v>1.7999999999999999E-2</v>
          </cell>
          <cell r="CN781">
            <v>1E-3</v>
          </cell>
          <cell r="CO781">
            <v>2E-3</v>
          </cell>
          <cell r="CP781">
            <v>-7.0000000000000001E-3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7.0000000000000001E-3</v>
          </cell>
          <cell r="BS782">
            <v>5.0000000000000001E-3</v>
          </cell>
          <cell r="BT782">
            <v>2E-3</v>
          </cell>
          <cell r="BU782">
            <v>2E-3</v>
          </cell>
          <cell r="BV782">
            <v>4.0000000000000001E-3</v>
          </cell>
          <cell r="BW782">
            <v>7.0000000000000001E-3</v>
          </cell>
          <cell r="BX782">
            <v>2.4E-2</v>
          </cell>
          <cell r="BY782">
            <v>1.6E-2</v>
          </cell>
          <cell r="BZ782">
            <v>1.4E-2</v>
          </cell>
          <cell r="CA782">
            <v>4.0000000000000001E-3</v>
          </cell>
          <cell r="CB782">
            <v>0.01</v>
          </cell>
          <cell r="CC782">
            <v>-5.0000000000000001E-3</v>
          </cell>
          <cell r="CD782">
            <v>-2E-3</v>
          </cell>
          <cell r="CE782">
            <v>4.0000000000000001E-3</v>
          </cell>
          <cell r="CF782">
            <v>2E-3</v>
          </cell>
          <cell r="CG782">
            <v>0</v>
          </cell>
          <cell r="CH782">
            <v>7.0000000000000001E-3</v>
          </cell>
          <cell r="CI782">
            <v>3.0000000000000001E-3</v>
          </cell>
          <cell r="CJ782">
            <v>6.0000000000000001E-3</v>
          </cell>
          <cell r="CK782">
            <v>1.2999999999999999E-2</v>
          </cell>
          <cell r="CL782">
            <v>8.9999999999999993E-3</v>
          </cell>
          <cell r="CM782">
            <v>7.0000000000000001E-3</v>
          </cell>
          <cell r="CN782">
            <v>-1E-3</v>
          </cell>
          <cell r="CO782">
            <v>2E-3</v>
          </cell>
          <cell r="CP782">
            <v>-8.9999999999999993E-3</v>
          </cell>
          <cell r="CQ782">
            <v>2E-3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4.0000000000000001E-3</v>
          </cell>
          <cell r="BS783">
            <v>0</v>
          </cell>
          <cell r="BT783">
            <v>1E-3</v>
          </cell>
          <cell r="BU783">
            <v>0</v>
          </cell>
          <cell r="BV783">
            <v>8.0000000000000002E-3</v>
          </cell>
          <cell r="BW783">
            <v>0</v>
          </cell>
          <cell r="BX783">
            <v>3.0000000000000001E-3</v>
          </cell>
          <cell r="BY783">
            <v>1.0999999999999999E-2</v>
          </cell>
          <cell r="BZ783">
            <v>6.0000000000000001E-3</v>
          </cell>
          <cell r="CA783">
            <v>0</v>
          </cell>
          <cell r="CB783">
            <v>7.0000000000000001E-3</v>
          </cell>
          <cell r="CC783">
            <v>5.0000000000000001E-3</v>
          </cell>
          <cell r="CD783">
            <v>-2E-3</v>
          </cell>
          <cell r="CE783">
            <v>7.0000000000000001E-3</v>
          </cell>
          <cell r="CF783">
            <v>2E-3</v>
          </cell>
          <cell r="CG783">
            <v>8.9999999999999993E-3</v>
          </cell>
          <cell r="CH783">
            <v>-2E-3</v>
          </cell>
          <cell r="CI783">
            <v>3.0000000000000001E-3</v>
          </cell>
          <cell r="CJ783">
            <v>3.0000000000000001E-3</v>
          </cell>
          <cell r="CK783">
            <v>8.9999999999999993E-3</v>
          </cell>
          <cell r="CL783">
            <v>1.9E-2</v>
          </cell>
          <cell r="CM783">
            <v>1.4999999999999999E-2</v>
          </cell>
          <cell r="CN783">
            <v>5.0000000000000001E-3</v>
          </cell>
          <cell r="CO783">
            <v>-1E-3</v>
          </cell>
          <cell r="CP783">
            <v>7.0000000000000001E-3</v>
          </cell>
          <cell r="CQ783">
            <v>4.0000000000000001E-3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4.0000000000000001E-3</v>
          </cell>
          <cell r="BS784">
            <v>-8.0000000000000002E-3</v>
          </cell>
          <cell r="BT784">
            <v>5.0000000000000001E-3</v>
          </cell>
          <cell r="BU784">
            <v>6.0000000000000001E-3</v>
          </cell>
          <cell r="BV784">
            <v>-1E-3</v>
          </cell>
          <cell r="BW784">
            <v>4.0000000000000001E-3</v>
          </cell>
          <cell r="BX784">
            <v>-1E-3</v>
          </cell>
          <cell r="BY784">
            <v>1.4E-2</v>
          </cell>
          <cell r="BZ784">
            <v>1.0999999999999999E-2</v>
          </cell>
          <cell r="CA784">
            <v>-4.0000000000000001E-3</v>
          </cell>
          <cell r="CB784">
            <v>6.0000000000000001E-3</v>
          </cell>
          <cell r="CC784">
            <v>8.0000000000000002E-3</v>
          </cell>
          <cell r="CD784">
            <v>-2E-3</v>
          </cell>
          <cell r="CE784">
            <v>5.0000000000000001E-3</v>
          </cell>
          <cell r="CF784">
            <v>1E-3</v>
          </cell>
          <cell r="CG784">
            <v>1E-3</v>
          </cell>
          <cell r="CH784">
            <v>4.0000000000000001E-3</v>
          </cell>
          <cell r="CI784">
            <v>7.0000000000000001E-3</v>
          </cell>
          <cell r="CJ784">
            <v>3.0000000000000001E-3</v>
          </cell>
          <cell r="CK784">
            <v>5.0000000000000001E-3</v>
          </cell>
          <cell r="CL784">
            <v>2.1999999999999999E-2</v>
          </cell>
          <cell r="CM784">
            <v>7.0000000000000001E-3</v>
          </cell>
          <cell r="CN784">
            <v>-5.0000000000000001E-3</v>
          </cell>
          <cell r="CO784">
            <v>0</v>
          </cell>
          <cell r="CP784">
            <v>1.2E-2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2E-3</v>
          </cell>
          <cell r="BS785">
            <v>-8.9999999999999993E-3</v>
          </cell>
          <cell r="BT785">
            <v>-5.0000000000000001E-3</v>
          </cell>
          <cell r="BU785">
            <v>-3.0000000000000001E-3</v>
          </cell>
          <cell r="BV785">
            <v>-3.0000000000000001E-3</v>
          </cell>
          <cell r="BW785">
            <v>0</v>
          </cell>
          <cell r="BX785">
            <v>-1E-3</v>
          </cell>
          <cell r="BY785">
            <v>1.9E-2</v>
          </cell>
          <cell r="BZ785">
            <v>1.2E-2</v>
          </cell>
          <cell r="CA785">
            <v>-1E-3</v>
          </cell>
          <cell r="CB785">
            <v>-1E-3</v>
          </cell>
          <cell r="CC785">
            <v>1E-3</v>
          </cell>
          <cell r="CD785">
            <v>2E-3</v>
          </cell>
          <cell r="CE785">
            <v>4.0000000000000001E-3</v>
          </cell>
          <cell r="CF785">
            <v>-1E-3</v>
          </cell>
          <cell r="CG785">
            <v>-2E-3</v>
          </cell>
          <cell r="CH785">
            <v>-2E-3</v>
          </cell>
          <cell r="CI785">
            <v>0</v>
          </cell>
          <cell r="CJ785">
            <v>-3.0000000000000001E-3</v>
          </cell>
          <cell r="CK785">
            <v>5.0000000000000001E-3</v>
          </cell>
          <cell r="CL785">
            <v>2.3E-2</v>
          </cell>
          <cell r="CM785">
            <v>1.4E-2</v>
          </cell>
          <cell r="CN785">
            <v>6.0000000000000001E-3</v>
          </cell>
          <cell r="CO785">
            <v>1E-3</v>
          </cell>
          <cell r="CP785">
            <v>-5.0000000000000001E-3</v>
          </cell>
          <cell r="CQ785">
            <v>2E-3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3.0000000000000001E-3</v>
          </cell>
          <cell r="BS786">
            <v>3.0000000000000001E-3</v>
          </cell>
          <cell r="BT786">
            <v>2E-3</v>
          </cell>
          <cell r="BU786">
            <v>3.0000000000000001E-3</v>
          </cell>
          <cell r="BV786">
            <v>-1E-3</v>
          </cell>
          <cell r="BW786">
            <v>4.0000000000000001E-3</v>
          </cell>
          <cell r="BX786">
            <v>7.0000000000000001E-3</v>
          </cell>
          <cell r="BY786">
            <v>1E-3</v>
          </cell>
          <cell r="BZ786">
            <v>3.0000000000000001E-3</v>
          </cell>
          <cell r="CA786">
            <v>8.0000000000000002E-3</v>
          </cell>
          <cell r="CB786">
            <v>2E-3</v>
          </cell>
          <cell r="CC786">
            <v>1E-3</v>
          </cell>
          <cell r="CD786">
            <v>2E-3</v>
          </cell>
          <cell r="CE786">
            <v>3.0000000000000001E-3</v>
          </cell>
          <cell r="CF786">
            <v>2E-3</v>
          </cell>
          <cell r="CG786">
            <v>3.0000000000000001E-3</v>
          </cell>
          <cell r="CH786">
            <v>5.0000000000000001E-3</v>
          </cell>
          <cell r="CI786">
            <v>1E-3</v>
          </cell>
          <cell r="CJ786">
            <v>5.0000000000000001E-3</v>
          </cell>
          <cell r="CK786">
            <v>6.0000000000000001E-3</v>
          </cell>
          <cell r="CL786">
            <v>3.0000000000000001E-3</v>
          </cell>
          <cell r="CM786">
            <v>2E-3</v>
          </cell>
          <cell r="CN786">
            <v>6.0000000000000001E-3</v>
          </cell>
          <cell r="CO786">
            <v>2E-3</v>
          </cell>
          <cell r="CP786">
            <v>0</v>
          </cell>
          <cell r="CQ786">
            <v>6.0000000000000001E-3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8"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-1E-3</v>
          </cell>
          <cell r="G869">
            <v>-1E-3</v>
          </cell>
          <cell r="H869">
            <v>-1E-3</v>
          </cell>
          <cell r="I869">
            <v>-1E-3</v>
          </cell>
          <cell r="J869">
            <v>-1E-3</v>
          </cell>
          <cell r="K869">
            <v>-4.0000000000000001E-3</v>
          </cell>
          <cell r="L869">
            <v>-2E-3</v>
          </cell>
          <cell r="M869">
            <v>-3.0000000000000001E-3</v>
          </cell>
          <cell r="N869">
            <v>-4.0000000000000001E-3</v>
          </cell>
          <cell r="O869">
            <v>-3.0000000000000001E-3</v>
          </cell>
          <cell r="P869">
            <v>-1E-3</v>
          </cell>
          <cell r="Q869">
            <v>-1E-3</v>
          </cell>
          <cell r="R869">
            <v>-2E-3</v>
          </cell>
          <cell r="S869">
            <v>-1E-3</v>
          </cell>
          <cell r="T869">
            <v>0</v>
          </cell>
          <cell r="U869">
            <v>-1E-3</v>
          </cell>
          <cell r="V869">
            <v>-1E-3</v>
          </cell>
          <cell r="W869">
            <v>0</v>
          </cell>
          <cell r="X869">
            <v>-5.0000000000000001E-3</v>
          </cell>
          <cell r="Y869">
            <v>-3.0000000000000001E-3</v>
          </cell>
          <cell r="Z869">
            <v>-4.0000000000000001E-3</v>
          </cell>
          <cell r="AA869">
            <v>-4.0000000000000001E-3</v>
          </cell>
          <cell r="AB869">
            <v>-2E-3</v>
          </cell>
          <cell r="AC869">
            <v>-2E-3</v>
          </cell>
          <cell r="AD869">
            <v>-1E-3</v>
          </cell>
          <cell r="AE869">
            <v>-2E-3</v>
          </cell>
          <cell r="AF869">
            <v>-1E-3</v>
          </cell>
          <cell r="AG869">
            <v>-1E-3</v>
          </cell>
          <cell r="AH869">
            <v>-1E-3</v>
          </cell>
          <cell r="AI869">
            <v>-1E-3</v>
          </cell>
          <cell r="AJ869">
            <v>-1E-3</v>
          </cell>
          <cell r="AK869">
            <v>-4.0000000000000001E-3</v>
          </cell>
          <cell r="AL869">
            <v>-4.0000000000000001E-3</v>
          </cell>
          <cell r="AM869">
            <v>-3.0000000000000001E-3</v>
          </cell>
          <cell r="AN869">
            <v>-4.0000000000000001E-3</v>
          </cell>
          <cell r="AO869">
            <v>-2E-3</v>
          </cell>
          <cell r="AP869">
            <v>-1E-3</v>
          </cell>
          <cell r="AQ869">
            <v>-1E-3</v>
          </cell>
          <cell r="AR869">
            <v>-2E-3</v>
          </cell>
          <cell r="AS869">
            <v>-1E-3</v>
          </cell>
          <cell r="AT869">
            <v>-1E-3</v>
          </cell>
          <cell r="AU869">
            <v>-1E-3</v>
          </cell>
          <cell r="AV869">
            <v>-1E-3</v>
          </cell>
          <cell r="AW869">
            <v>-1E-3</v>
          </cell>
          <cell r="AX869">
            <v>-4.0000000000000001E-3</v>
          </cell>
          <cell r="AY869">
            <v>-3.0000000000000001E-3</v>
          </cell>
          <cell r="AZ869">
            <v>-4.0000000000000001E-3</v>
          </cell>
          <cell r="BA869">
            <v>-4.0000000000000001E-3</v>
          </cell>
          <cell r="BB869">
            <v>-3.0000000000000001E-3</v>
          </cell>
          <cell r="BC869">
            <v>0</v>
          </cell>
          <cell r="BD869">
            <v>-1E-3</v>
          </cell>
          <cell r="BE869">
            <v>-2E-3</v>
          </cell>
          <cell r="BF869">
            <v>-2E-3</v>
          </cell>
          <cell r="BG869">
            <v>-1E-3</v>
          </cell>
          <cell r="BH869">
            <v>-1E-3</v>
          </cell>
          <cell r="BI869">
            <v>-1E-3</v>
          </cell>
          <cell r="BJ869">
            <v>0</v>
          </cell>
          <cell r="BK869">
            <v>-6.0000000000000001E-3</v>
          </cell>
          <cell r="BL869">
            <v>-2E-3</v>
          </cell>
          <cell r="BM869">
            <v>-2E-3</v>
          </cell>
          <cell r="BN869">
            <v>-5.0000000000000001E-3</v>
          </cell>
          <cell r="BO869">
            <v>-2E-3</v>
          </cell>
          <cell r="BP869">
            <v>-2E-3</v>
          </cell>
          <cell r="BQ869">
            <v>-1E-3</v>
          </cell>
          <cell r="BR869">
            <v>-2E-3</v>
          </cell>
          <cell r="BS869">
            <v>-2E-3</v>
          </cell>
          <cell r="BT869">
            <v>-1E-3</v>
          </cell>
          <cell r="BU869">
            <v>-1E-3</v>
          </cell>
          <cell r="BV869">
            <v>0</v>
          </cell>
          <cell r="BW869">
            <v>-1E-3</v>
          </cell>
          <cell r="BX869">
            <v>-5.0000000000000001E-3</v>
          </cell>
          <cell r="BY869">
            <v>-3.0000000000000001E-3</v>
          </cell>
          <cell r="BZ869">
            <v>-5.0000000000000001E-3</v>
          </cell>
          <cell r="CA869">
            <v>-4.0000000000000001E-3</v>
          </cell>
          <cell r="CB869">
            <v>-2E-3</v>
          </cell>
          <cell r="CC869">
            <v>-2E-3</v>
          </cell>
          <cell r="CD869">
            <v>-1E-3</v>
          </cell>
          <cell r="CE869">
            <v>-2E-3</v>
          </cell>
          <cell r="CF869">
            <v>-2E-3</v>
          </cell>
          <cell r="CG869">
            <v>-1E-3</v>
          </cell>
          <cell r="CH869">
            <v>-1E-3</v>
          </cell>
          <cell r="CI869">
            <v>-1E-3</v>
          </cell>
          <cell r="CJ869">
            <v>0</v>
          </cell>
          <cell r="CK869">
            <v>-6.0000000000000001E-3</v>
          </cell>
          <cell r="CL869">
            <v>-4.0000000000000001E-3</v>
          </cell>
          <cell r="CM869">
            <v>-5.0000000000000001E-3</v>
          </cell>
          <cell r="CN869">
            <v>-3.0000000000000001E-3</v>
          </cell>
          <cell r="CO869">
            <v>-3.0000000000000001E-3</v>
          </cell>
          <cell r="CP869">
            <v>-2E-3</v>
          </cell>
          <cell r="CQ869">
            <v>-1E-3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-1E-3</v>
          </cell>
          <cell r="H870">
            <v>-1E-3</v>
          </cell>
          <cell r="I870">
            <v>-1E-3</v>
          </cell>
          <cell r="J870">
            <v>0</v>
          </cell>
          <cell r="K870">
            <v>-3.0000000000000001E-3</v>
          </cell>
          <cell r="L870">
            <v>-8.0000000000000002E-3</v>
          </cell>
          <cell r="M870">
            <v>-5.0000000000000001E-3</v>
          </cell>
          <cell r="N870">
            <v>-1E-3</v>
          </cell>
          <cell r="O870">
            <v>0</v>
          </cell>
          <cell r="P870">
            <v>-1E-3</v>
          </cell>
          <cell r="Q870">
            <v>-1E-3</v>
          </cell>
          <cell r="R870">
            <v>-2E-3</v>
          </cell>
          <cell r="S870">
            <v>-1E-3</v>
          </cell>
          <cell r="T870">
            <v>-1E-3</v>
          </cell>
          <cell r="U870">
            <v>-1E-3</v>
          </cell>
          <cell r="V870">
            <v>-1E-3</v>
          </cell>
          <cell r="W870">
            <v>0</v>
          </cell>
          <cell r="X870">
            <v>-1E-3</v>
          </cell>
          <cell r="Y870">
            <v>-7.0000000000000001E-3</v>
          </cell>
          <cell r="Z870">
            <v>-5.0000000000000001E-3</v>
          </cell>
          <cell r="AA870">
            <v>-1E-3</v>
          </cell>
          <cell r="AB870">
            <v>0</v>
          </cell>
          <cell r="AC870">
            <v>-1E-3</v>
          </cell>
          <cell r="AD870">
            <v>-1E-3</v>
          </cell>
          <cell r="AE870">
            <v>-2E-3</v>
          </cell>
          <cell r="AF870">
            <v>0</v>
          </cell>
          <cell r="AG870">
            <v>-1E-3</v>
          </cell>
          <cell r="AH870">
            <v>-1E-3</v>
          </cell>
          <cell r="AI870">
            <v>-1E-3</v>
          </cell>
          <cell r="AJ870">
            <v>0</v>
          </cell>
          <cell r="AK870">
            <v>-3.0000000000000001E-3</v>
          </cell>
          <cell r="AL870">
            <v>-8.0000000000000002E-3</v>
          </cell>
          <cell r="AM870">
            <v>-6.0000000000000001E-3</v>
          </cell>
          <cell r="AN870">
            <v>-2E-3</v>
          </cell>
          <cell r="AO870">
            <v>-1E-3</v>
          </cell>
          <cell r="AP870">
            <v>-2E-3</v>
          </cell>
          <cell r="AQ870">
            <v>-1E-3</v>
          </cell>
          <cell r="AR870">
            <v>-2E-3</v>
          </cell>
          <cell r="AS870">
            <v>-1E-3</v>
          </cell>
          <cell r="AT870">
            <v>-1E-3</v>
          </cell>
          <cell r="AU870">
            <v>-1E-3</v>
          </cell>
          <cell r="AV870">
            <v>-1E-3</v>
          </cell>
          <cell r="AW870">
            <v>-1E-3</v>
          </cell>
          <cell r="AX870">
            <v>-3.0000000000000001E-3</v>
          </cell>
          <cell r="AY870">
            <v>-7.0000000000000001E-3</v>
          </cell>
          <cell r="AZ870">
            <v>-4.0000000000000001E-3</v>
          </cell>
          <cell r="BA870">
            <v>-1E-3</v>
          </cell>
          <cell r="BB870">
            <v>-1E-3</v>
          </cell>
          <cell r="BC870">
            <v>-1E-3</v>
          </cell>
          <cell r="BD870">
            <v>-1E-3</v>
          </cell>
          <cell r="BE870">
            <v>-2E-3</v>
          </cell>
          <cell r="BF870">
            <v>-1E-3</v>
          </cell>
          <cell r="BG870">
            <v>0</v>
          </cell>
          <cell r="BH870">
            <v>-1E-3</v>
          </cell>
          <cell r="BI870">
            <v>0</v>
          </cell>
          <cell r="BJ870">
            <v>-1E-3</v>
          </cell>
          <cell r="BK870">
            <v>-3.0000000000000001E-3</v>
          </cell>
          <cell r="BL870">
            <v>-8.9999999999999993E-3</v>
          </cell>
          <cell r="BM870">
            <v>-5.0000000000000001E-3</v>
          </cell>
          <cell r="BN870">
            <v>-2E-3</v>
          </cell>
          <cell r="BO870">
            <v>-1E-3</v>
          </cell>
          <cell r="BP870">
            <v>-1E-3</v>
          </cell>
          <cell r="BQ870">
            <v>-1E-3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-1E-3</v>
          </cell>
          <cell r="L871">
            <v>-3.0000000000000001E-3</v>
          </cell>
          <cell r="M871">
            <v>-2E-3</v>
          </cell>
          <cell r="N871">
            <v>-1E-3</v>
          </cell>
          <cell r="O871">
            <v>0</v>
          </cell>
          <cell r="P871">
            <v>0</v>
          </cell>
          <cell r="Q871">
            <v>0</v>
          </cell>
          <cell r="R871">
            <v>-1E-3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-1E-3</v>
          </cell>
          <cell r="Y871">
            <v>-2E-3</v>
          </cell>
          <cell r="Z871">
            <v>-2E-3</v>
          </cell>
          <cell r="AA871">
            <v>0</v>
          </cell>
          <cell r="AB871">
            <v>-1E-3</v>
          </cell>
          <cell r="AC871">
            <v>0</v>
          </cell>
          <cell r="AD871">
            <v>0</v>
          </cell>
          <cell r="AE871">
            <v>-1E-3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-1E-3</v>
          </cell>
          <cell r="AL871">
            <v>-2E-3</v>
          </cell>
          <cell r="AM871">
            <v>-2E-3</v>
          </cell>
          <cell r="AN871">
            <v>-1E-3</v>
          </cell>
          <cell r="AO871">
            <v>0</v>
          </cell>
          <cell r="AP871">
            <v>0</v>
          </cell>
          <cell r="AQ871">
            <v>0</v>
          </cell>
          <cell r="AR871">
            <v>-1E-3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-1E-3</v>
          </cell>
          <cell r="AY871">
            <v>-3.0000000000000001E-3</v>
          </cell>
          <cell r="AZ871">
            <v>-3.0000000000000001E-3</v>
          </cell>
          <cell r="BA871">
            <v>-1E-3</v>
          </cell>
          <cell r="BB871">
            <v>-1E-3</v>
          </cell>
          <cell r="BC871">
            <v>0</v>
          </cell>
          <cell r="BD871">
            <v>0</v>
          </cell>
          <cell r="BE871">
            <v>-1E-3</v>
          </cell>
          <cell r="BF871">
            <v>0</v>
          </cell>
          <cell r="BG871">
            <v>1E-3</v>
          </cell>
          <cell r="BH871">
            <v>0</v>
          </cell>
          <cell r="BI871">
            <v>0</v>
          </cell>
          <cell r="BJ871">
            <v>0</v>
          </cell>
          <cell r="BK871">
            <v>-1E-3</v>
          </cell>
          <cell r="BL871">
            <v>-3.0000000000000001E-3</v>
          </cell>
          <cell r="BM871">
            <v>-3.0000000000000001E-3</v>
          </cell>
          <cell r="BN871">
            <v>0</v>
          </cell>
          <cell r="BO871">
            <v>-1E-3</v>
          </cell>
          <cell r="BP871">
            <v>-1E-3</v>
          </cell>
          <cell r="BQ871">
            <v>-1E-3</v>
          </cell>
          <cell r="BR871">
            <v>-1E-3</v>
          </cell>
          <cell r="BS871">
            <v>0</v>
          </cell>
          <cell r="BT871">
            <v>-1E-3</v>
          </cell>
          <cell r="BU871">
            <v>0</v>
          </cell>
          <cell r="BV871">
            <v>0</v>
          </cell>
          <cell r="BW871">
            <v>-1E-3</v>
          </cell>
          <cell r="BX871">
            <v>-1E-3</v>
          </cell>
          <cell r="BY871">
            <v>-4.0000000000000001E-3</v>
          </cell>
          <cell r="BZ871">
            <v>-4.0000000000000001E-3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-1E-3</v>
          </cell>
          <cell r="G873">
            <v>0</v>
          </cell>
          <cell r="H873">
            <v>-1E-3</v>
          </cell>
          <cell r="I873">
            <v>-1E-3</v>
          </cell>
          <cell r="J873">
            <v>-3.0000000000000001E-3</v>
          </cell>
          <cell r="K873">
            <v>-1E-3</v>
          </cell>
          <cell r="L873">
            <v>0</v>
          </cell>
          <cell r="M873">
            <v>-1E-3</v>
          </cell>
          <cell r="N873">
            <v>-3.0000000000000001E-3</v>
          </cell>
          <cell r="O873">
            <v>-1E-3</v>
          </cell>
          <cell r="P873">
            <v>-1E-3</v>
          </cell>
          <cell r="Q873">
            <v>0</v>
          </cell>
          <cell r="R873">
            <v>-2E-3</v>
          </cell>
          <cell r="S873">
            <v>-1E-3</v>
          </cell>
          <cell r="T873">
            <v>-2E-3</v>
          </cell>
          <cell r="U873">
            <v>-1E-3</v>
          </cell>
          <cell r="V873">
            <v>-1E-3</v>
          </cell>
          <cell r="W873">
            <v>-1E-3</v>
          </cell>
          <cell r="X873">
            <v>-3.0000000000000001E-3</v>
          </cell>
          <cell r="Y873">
            <v>-2E-3</v>
          </cell>
          <cell r="Z873">
            <v>-1E-3</v>
          </cell>
          <cell r="AA873">
            <v>-2E-3</v>
          </cell>
          <cell r="AB873">
            <v>-3.0000000000000001E-3</v>
          </cell>
          <cell r="AC873">
            <v>-1E-3</v>
          </cell>
          <cell r="AD873">
            <v>-1E-3</v>
          </cell>
          <cell r="AE873">
            <v>-1E-3</v>
          </cell>
          <cell r="AF873">
            <v>-2E-3</v>
          </cell>
          <cell r="AG873">
            <v>-1E-3</v>
          </cell>
          <cell r="AH873">
            <v>-1E-3</v>
          </cell>
          <cell r="AI873">
            <v>-1E-3</v>
          </cell>
          <cell r="AJ873">
            <v>-1E-3</v>
          </cell>
          <cell r="AK873">
            <v>-5.0000000000000001E-3</v>
          </cell>
          <cell r="AL873">
            <v>0</v>
          </cell>
          <cell r="AM873">
            <v>-1E-3</v>
          </cell>
          <cell r="AN873">
            <v>-2E-3</v>
          </cell>
          <cell r="AO873">
            <v>-1E-3</v>
          </cell>
          <cell r="AP873">
            <v>-1E-3</v>
          </cell>
          <cell r="AQ873">
            <v>0</v>
          </cell>
          <cell r="AR873">
            <v>-1E-3</v>
          </cell>
          <cell r="AS873">
            <v>-2E-3</v>
          </cell>
          <cell r="AT873">
            <v>-1E-3</v>
          </cell>
          <cell r="AU873">
            <v>-1E-3</v>
          </cell>
          <cell r="AV873">
            <v>0</v>
          </cell>
          <cell r="AW873">
            <v>-1E-3</v>
          </cell>
          <cell r="AX873">
            <v>-4.0000000000000001E-3</v>
          </cell>
          <cell r="AY873">
            <v>-1E-3</v>
          </cell>
          <cell r="AZ873">
            <v>-2E-3</v>
          </cell>
          <cell r="BA873">
            <v>-2E-3</v>
          </cell>
          <cell r="BB873">
            <v>-1E-3</v>
          </cell>
          <cell r="BC873">
            <v>-2E-3</v>
          </cell>
          <cell r="BD873">
            <v>-1E-3</v>
          </cell>
          <cell r="BE873">
            <v>-1E-3</v>
          </cell>
          <cell r="BF873">
            <v>-1E-3</v>
          </cell>
          <cell r="BG873">
            <v>-1E-3</v>
          </cell>
          <cell r="BH873">
            <v>-1E-3</v>
          </cell>
          <cell r="BI873">
            <v>-1E-3</v>
          </cell>
          <cell r="BJ873">
            <v>-2E-3</v>
          </cell>
          <cell r="BK873">
            <v>-2E-3</v>
          </cell>
          <cell r="BL873">
            <v>0</v>
          </cell>
          <cell r="BM873">
            <v>-1E-3</v>
          </cell>
          <cell r="BN873">
            <v>-1E-3</v>
          </cell>
          <cell r="BO873">
            <v>-2E-3</v>
          </cell>
          <cell r="BP873">
            <v>-1E-3</v>
          </cell>
          <cell r="BQ873">
            <v>-1E-3</v>
          </cell>
          <cell r="BR873">
            <v>-2E-3</v>
          </cell>
          <cell r="BS873">
            <v>-2E-3</v>
          </cell>
          <cell r="BT873">
            <v>-2E-3</v>
          </cell>
          <cell r="BU873">
            <v>-1E-3</v>
          </cell>
          <cell r="BV873">
            <v>-2E-3</v>
          </cell>
          <cell r="BW873">
            <v>-2E-3</v>
          </cell>
          <cell r="BX873">
            <v>-4.0000000000000001E-3</v>
          </cell>
          <cell r="BY873">
            <v>-2E-3</v>
          </cell>
          <cell r="BZ873">
            <v>-1E-3</v>
          </cell>
          <cell r="CA873">
            <v>-1E-3</v>
          </cell>
          <cell r="CB873">
            <v>-1E-3</v>
          </cell>
          <cell r="CC873">
            <v>-1E-3</v>
          </cell>
          <cell r="CD873">
            <v>0</v>
          </cell>
          <cell r="CE873">
            <v>-2E-3</v>
          </cell>
          <cell r="CF873">
            <v>-4.0000000000000001E-3</v>
          </cell>
          <cell r="CG873">
            <v>-2E-3</v>
          </cell>
          <cell r="CH873">
            <v>0</v>
          </cell>
          <cell r="CI873">
            <v>-1E-3</v>
          </cell>
          <cell r="CJ873">
            <v>-1E-3</v>
          </cell>
          <cell r="CK873">
            <v>-1E-3</v>
          </cell>
          <cell r="CL873">
            <v>-1E-3</v>
          </cell>
          <cell r="CM873">
            <v>-1E-3</v>
          </cell>
          <cell r="CN873">
            <v>-4.0000000000000001E-3</v>
          </cell>
          <cell r="CO873">
            <v>-2E-3</v>
          </cell>
          <cell r="CP873">
            <v>-1E-3</v>
          </cell>
          <cell r="CQ873">
            <v>-1E-3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-1E-3</v>
          </cell>
          <cell r="J875">
            <v>0</v>
          </cell>
          <cell r="K875">
            <v>-1E-3</v>
          </cell>
          <cell r="L875">
            <v>0</v>
          </cell>
          <cell r="M875">
            <v>0</v>
          </cell>
          <cell r="N875">
            <v>-2E-3</v>
          </cell>
          <cell r="O875">
            <v>-1E-3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-1E-3</v>
          </cell>
          <cell r="Y875">
            <v>0</v>
          </cell>
          <cell r="Z875">
            <v>-1E-3</v>
          </cell>
          <cell r="AA875">
            <v>-2E-3</v>
          </cell>
          <cell r="AB875">
            <v>-1E-3</v>
          </cell>
          <cell r="AC875">
            <v>0</v>
          </cell>
          <cell r="AD875">
            <v>1E-3</v>
          </cell>
          <cell r="AE875">
            <v>0</v>
          </cell>
          <cell r="AF875">
            <v>1E-3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-3.0000000000000001E-3</v>
          </cell>
          <cell r="AL875">
            <v>0</v>
          </cell>
          <cell r="AM875">
            <v>0</v>
          </cell>
          <cell r="AN875">
            <v>-2E-3</v>
          </cell>
          <cell r="AO875">
            <v>-1E-3</v>
          </cell>
          <cell r="AP875">
            <v>0</v>
          </cell>
          <cell r="AQ875">
            <v>0</v>
          </cell>
          <cell r="AR875">
            <v>-1E-3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-2E-3</v>
          </cell>
          <cell r="AY875">
            <v>-1E-3</v>
          </cell>
          <cell r="AZ875">
            <v>0</v>
          </cell>
          <cell r="BA875">
            <v>-2E-3</v>
          </cell>
          <cell r="BB875">
            <v>-1E-3</v>
          </cell>
          <cell r="BC875">
            <v>0</v>
          </cell>
          <cell r="BD875">
            <v>0</v>
          </cell>
          <cell r="BE875">
            <v>-1E-3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-2E-3</v>
          </cell>
          <cell r="BL875">
            <v>-1E-3</v>
          </cell>
          <cell r="BM875">
            <v>0</v>
          </cell>
          <cell r="BN875">
            <v>-3.0000000000000001E-3</v>
          </cell>
          <cell r="BO875">
            <v>-1E-3</v>
          </cell>
          <cell r="BP875">
            <v>0</v>
          </cell>
          <cell r="BQ875">
            <v>0</v>
          </cell>
          <cell r="BR875">
            <v>-1E-3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-2E-3</v>
          </cell>
          <cell r="BY875">
            <v>-2E-3</v>
          </cell>
          <cell r="BZ875">
            <v>-3.0000000000000001E-3</v>
          </cell>
          <cell r="CA875">
            <v>-1E-3</v>
          </cell>
          <cell r="CB875">
            <v>-1E-3</v>
          </cell>
          <cell r="CC875">
            <v>0</v>
          </cell>
          <cell r="CD875">
            <v>0</v>
          </cell>
          <cell r="CE875">
            <v>-1E-3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-1E-3</v>
          </cell>
          <cell r="CL875">
            <v>-3.0000000000000001E-3</v>
          </cell>
          <cell r="CM875">
            <v>-2E-3</v>
          </cell>
          <cell r="CN875">
            <v>-2E-3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-1E-3</v>
          </cell>
          <cell r="I877">
            <v>-1E-3</v>
          </cell>
          <cell r="J877">
            <v>0</v>
          </cell>
          <cell r="K877">
            <v>-2E-3</v>
          </cell>
          <cell r="L877">
            <v>-3.0000000000000001E-3</v>
          </cell>
          <cell r="M877">
            <v>-2E-3</v>
          </cell>
          <cell r="N877">
            <v>-1E-3</v>
          </cell>
          <cell r="O877">
            <v>0</v>
          </cell>
          <cell r="P877">
            <v>0</v>
          </cell>
          <cell r="Q877">
            <v>0</v>
          </cell>
          <cell r="R877">
            <v>-1E-3</v>
          </cell>
          <cell r="S877">
            <v>0</v>
          </cell>
          <cell r="T877">
            <v>-1E-3</v>
          </cell>
          <cell r="U877">
            <v>-1E-3</v>
          </cell>
          <cell r="V877">
            <v>0</v>
          </cell>
          <cell r="W877">
            <v>0</v>
          </cell>
          <cell r="X877">
            <v>-2E-3</v>
          </cell>
          <cell r="Y877">
            <v>-3.0000000000000001E-3</v>
          </cell>
          <cell r="Z877">
            <v>-2E-3</v>
          </cell>
          <cell r="AA877">
            <v>-1E-3</v>
          </cell>
          <cell r="AB877">
            <v>0</v>
          </cell>
          <cell r="AC877">
            <v>0</v>
          </cell>
          <cell r="AD877">
            <v>0</v>
          </cell>
          <cell r="AE877">
            <v>-1E-3</v>
          </cell>
          <cell r="AF877">
            <v>-1E-3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-1E-3</v>
          </cell>
          <cell r="AL877">
            <v>-2E-3</v>
          </cell>
          <cell r="AM877">
            <v>-2E-3</v>
          </cell>
          <cell r="AN877">
            <v>-1E-3</v>
          </cell>
          <cell r="AO877">
            <v>0</v>
          </cell>
          <cell r="AP877">
            <v>0</v>
          </cell>
          <cell r="AQ877">
            <v>0</v>
          </cell>
          <cell r="AR877">
            <v>-1E-3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-1E-3</v>
          </cell>
          <cell r="AY877">
            <v>-3.0000000000000001E-3</v>
          </cell>
          <cell r="AZ877">
            <v>-3.0000000000000001E-3</v>
          </cell>
          <cell r="BA877">
            <v>-2E-3</v>
          </cell>
          <cell r="BB877">
            <v>-1E-3</v>
          </cell>
          <cell r="BC877">
            <v>0</v>
          </cell>
          <cell r="BD877">
            <v>0</v>
          </cell>
          <cell r="BE877">
            <v>-1E-3</v>
          </cell>
          <cell r="BF877">
            <v>-1E-3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-2E-3</v>
          </cell>
          <cell r="BL877">
            <v>-2E-3</v>
          </cell>
          <cell r="BM877">
            <v>-2E-3</v>
          </cell>
          <cell r="BN877">
            <v>-1E-3</v>
          </cell>
          <cell r="BO877">
            <v>-1E-3</v>
          </cell>
          <cell r="BP877">
            <v>1E-3</v>
          </cell>
          <cell r="BQ877">
            <v>0</v>
          </cell>
          <cell r="BR877">
            <v>0</v>
          </cell>
          <cell r="BS877">
            <v>1E-3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-2E-3</v>
          </cell>
          <cell r="BZ877">
            <v>-1E-3</v>
          </cell>
          <cell r="CA877">
            <v>-1E-3</v>
          </cell>
          <cell r="CB877">
            <v>-1E-3</v>
          </cell>
          <cell r="CC877">
            <v>0</v>
          </cell>
          <cell r="CD877">
            <v>0</v>
          </cell>
          <cell r="CE877">
            <v>-1E-3</v>
          </cell>
          <cell r="CF877">
            <v>0</v>
          </cell>
          <cell r="CG877">
            <v>0</v>
          </cell>
          <cell r="CH877">
            <v>-1E-3</v>
          </cell>
          <cell r="CI877">
            <v>0</v>
          </cell>
          <cell r="CJ877">
            <v>-1E-3</v>
          </cell>
          <cell r="CK877">
            <v>0</v>
          </cell>
          <cell r="CL877">
            <v>-2E-3</v>
          </cell>
          <cell r="CM877">
            <v>-2E-3</v>
          </cell>
          <cell r="CN877">
            <v>0</v>
          </cell>
          <cell r="CO877">
            <v>0</v>
          </cell>
          <cell r="CP877">
            <v>-1E-3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-1E-3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-1E-3</v>
          </cell>
          <cell r="J879">
            <v>0</v>
          </cell>
          <cell r="K879">
            <v>-1E-3</v>
          </cell>
          <cell r="L879">
            <v>0</v>
          </cell>
          <cell r="M879">
            <v>1E-3</v>
          </cell>
          <cell r="N879">
            <v>-1E-3</v>
          </cell>
          <cell r="O879">
            <v>-1E-3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-1E-3</v>
          </cell>
          <cell r="J880">
            <v>0</v>
          </cell>
          <cell r="K880">
            <v>-1E-3</v>
          </cell>
          <cell r="L880">
            <v>0</v>
          </cell>
          <cell r="M880">
            <v>-2E-3</v>
          </cell>
          <cell r="N880">
            <v>-2E-3</v>
          </cell>
          <cell r="O880">
            <v>-2E-3</v>
          </cell>
          <cell r="P880">
            <v>0</v>
          </cell>
          <cell r="Q880">
            <v>1E-3</v>
          </cell>
          <cell r="R880">
            <v>-1E-3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-2E-3</v>
          </cell>
          <cell r="Y880">
            <v>-1E-3</v>
          </cell>
          <cell r="Z880">
            <v>-1E-3</v>
          </cell>
          <cell r="AA880">
            <v>-2E-3</v>
          </cell>
          <cell r="AB880">
            <v>-3.0000000000000001E-3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-1E-3</v>
          </cell>
          <cell r="AL880">
            <v>0</v>
          </cell>
          <cell r="AM880">
            <v>-1E-3</v>
          </cell>
          <cell r="AN880">
            <v>-2E-3</v>
          </cell>
          <cell r="AO880">
            <v>-1E-3</v>
          </cell>
          <cell r="AP880">
            <v>-1E-3</v>
          </cell>
          <cell r="AQ880">
            <v>0</v>
          </cell>
          <cell r="AR880">
            <v>-1E-3</v>
          </cell>
          <cell r="AS880">
            <v>-1E-3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-1E-3</v>
          </cell>
          <cell r="AY880">
            <v>0</v>
          </cell>
          <cell r="AZ880">
            <v>-1E-3</v>
          </cell>
          <cell r="BA880">
            <v>-2E-3</v>
          </cell>
          <cell r="BB880">
            <v>-1E-3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-1E-3</v>
          </cell>
          <cell r="BL880">
            <v>0</v>
          </cell>
          <cell r="BM880">
            <v>0</v>
          </cell>
          <cell r="BN880">
            <v>0</v>
          </cell>
          <cell r="BO880">
            <v>-1E-3</v>
          </cell>
          <cell r="BP880">
            <v>0</v>
          </cell>
          <cell r="BQ880">
            <v>-1E-3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-1E-3</v>
          </cell>
          <cell r="H881">
            <v>-1E-3</v>
          </cell>
          <cell r="I881">
            <v>0</v>
          </cell>
          <cell r="J881">
            <v>0</v>
          </cell>
          <cell r="K881">
            <v>-2E-3</v>
          </cell>
          <cell r="L881">
            <v>-2E-3</v>
          </cell>
          <cell r="M881">
            <v>-2E-3</v>
          </cell>
          <cell r="N881">
            <v>-1E-3</v>
          </cell>
          <cell r="O881">
            <v>0</v>
          </cell>
          <cell r="P881">
            <v>-1E-3</v>
          </cell>
          <cell r="Q881">
            <v>0</v>
          </cell>
          <cell r="R881">
            <v>-1E-3</v>
          </cell>
          <cell r="S881">
            <v>0</v>
          </cell>
          <cell r="T881">
            <v>0</v>
          </cell>
          <cell r="U881">
            <v>0</v>
          </cell>
          <cell r="V881">
            <v>-1E-3</v>
          </cell>
          <cell r="W881">
            <v>0</v>
          </cell>
          <cell r="X881">
            <v>-2E-3</v>
          </cell>
          <cell r="Y881">
            <v>-2E-3</v>
          </cell>
          <cell r="Z881">
            <v>-2E-3</v>
          </cell>
          <cell r="AA881">
            <v>-1E-3</v>
          </cell>
          <cell r="AB881">
            <v>-1E-3</v>
          </cell>
          <cell r="AC881">
            <v>-1E-3</v>
          </cell>
          <cell r="AD881">
            <v>0</v>
          </cell>
          <cell r="AE881">
            <v>-1E-3</v>
          </cell>
          <cell r="AF881">
            <v>0</v>
          </cell>
          <cell r="AG881">
            <v>-1E-3</v>
          </cell>
          <cell r="AH881">
            <v>-1E-3</v>
          </cell>
          <cell r="AI881">
            <v>0</v>
          </cell>
          <cell r="AJ881">
            <v>0</v>
          </cell>
          <cell r="AK881">
            <v>-1E-3</v>
          </cell>
          <cell r="AL881">
            <v>-2E-3</v>
          </cell>
          <cell r="AM881">
            <v>-2E-3</v>
          </cell>
          <cell r="AN881">
            <v>-1E-3</v>
          </cell>
          <cell r="AO881">
            <v>-1E-3</v>
          </cell>
          <cell r="AP881">
            <v>0</v>
          </cell>
          <cell r="AQ881">
            <v>0</v>
          </cell>
          <cell r="AR881">
            <v>-1E-3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-1E-3</v>
          </cell>
          <cell r="AY881">
            <v>-3.0000000000000001E-3</v>
          </cell>
          <cell r="AZ881">
            <v>-3.0000000000000001E-3</v>
          </cell>
          <cell r="BA881">
            <v>-1E-3</v>
          </cell>
          <cell r="BB881">
            <v>-1E-3</v>
          </cell>
          <cell r="BC881">
            <v>0</v>
          </cell>
          <cell r="BD881">
            <v>0</v>
          </cell>
          <cell r="BE881">
            <v>-1E-3</v>
          </cell>
          <cell r="BF881">
            <v>0</v>
          </cell>
          <cell r="BG881">
            <v>-1E-3</v>
          </cell>
          <cell r="BH881">
            <v>0</v>
          </cell>
          <cell r="BI881">
            <v>0</v>
          </cell>
          <cell r="BJ881">
            <v>0</v>
          </cell>
          <cell r="BK881">
            <v>-3.0000000000000001E-3</v>
          </cell>
          <cell r="BL881">
            <v>-3.0000000000000001E-3</v>
          </cell>
          <cell r="BM881">
            <v>-3.0000000000000001E-3</v>
          </cell>
          <cell r="BN881">
            <v>-2E-3</v>
          </cell>
          <cell r="BO881">
            <v>-1E-3</v>
          </cell>
          <cell r="BP881">
            <v>0</v>
          </cell>
          <cell r="BQ881">
            <v>0</v>
          </cell>
          <cell r="BR881">
            <v>-1E-3</v>
          </cell>
          <cell r="BS881">
            <v>-1E-3</v>
          </cell>
          <cell r="BT881">
            <v>0</v>
          </cell>
          <cell r="BU881">
            <v>-1E-3</v>
          </cell>
          <cell r="BV881">
            <v>0</v>
          </cell>
          <cell r="BW881">
            <v>0</v>
          </cell>
          <cell r="BX881">
            <v>-1E-3</v>
          </cell>
          <cell r="BY881">
            <v>-2E-3</v>
          </cell>
          <cell r="BZ881">
            <v>-2E-3</v>
          </cell>
          <cell r="CA881">
            <v>-1E-3</v>
          </cell>
          <cell r="CB881">
            <v>-1E-3</v>
          </cell>
          <cell r="CC881">
            <v>0</v>
          </cell>
          <cell r="CD881">
            <v>-1E-3</v>
          </cell>
          <cell r="CE881">
            <v>-1E-3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-2E-3</v>
          </cell>
          <cell r="CL881">
            <v>-2E-3</v>
          </cell>
          <cell r="CM881">
            <v>-3.0000000000000001E-3</v>
          </cell>
          <cell r="CN881">
            <v>-1E-3</v>
          </cell>
          <cell r="CO881">
            <v>-1E-3</v>
          </cell>
          <cell r="CP881">
            <v>0</v>
          </cell>
          <cell r="CQ881">
            <v>-1E-3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-1E-3</v>
          </cell>
          <cell r="L882">
            <v>-3.0000000000000001E-3</v>
          </cell>
          <cell r="M882">
            <v>-2E-3</v>
          </cell>
          <cell r="N882">
            <v>0</v>
          </cell>
          <cell r="O882">
            <v>-1E-3</v>
          </cell>
          <cell r="P882">
            <v>0</v>
          </cell>
          <cell r="Q882">
            <v>0</v>
          </cell>
          <cell r="R882">
            <v>-1E-3</v>
          </cell>
          <cell r="S882">
            <v>-1E-3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-1E-3</v>
          </cell>
          <cell r="Y882">
            <v>-3.0000000000000001E-3</v>
          </cell>
          <cell r="Z882">
            <v>-2E-3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-1E-3</v>
          </cell>
          <cell r="AI882">
            <v>0</v>
          </cell>
          <cell r="AJ882">
            <v>0</v>
          </cell>
          <cell r="AK882">
            <v>0</v>
          </cell>
          <cell r="AL882">
            <v>-2E-3</v>
          </cell>
          <cell r="AM882">
            <v>-2E-3</v>
          </cell>
          <cell r="AN882">
            <v>-1E-3</v>
          </cell>
          <cell r="AO882">
            <v>0</v>
          </cell>
          <cell r="AP882">
            <v>0</v>
          </cell>
          <cell r="AQ882">
            <v>0</v>
          </cell>
          <cell r="AR882">
            <v>-1E-3</v>
          </cell>
          <cell r="AS882">
            <v>0</v>
          </cell>
          <cell r="AT882">
            <v>0</v>
          </cell>
          <cell r="AU882">
            <v>-1E-3</v>
          </cell>
          <cell r="AV882">
            <v>0</v>
          </cell>
          <cell r="AW882">
            <v>0</v>
          </cell>
          <cell r="AX882">
            <v>-1E-3</v>
          </cell>
          <cell r="AY882">
            <v>-3.0000000000000001E-3</v>
          </cell>
          <cell r="AZ882">
            <v>-2E-3</v>
          </cell>
          <cell r="BA882">
            <v>-1E-3</v>
          </cell>
          <cell r="BB882">
            <v>0</v>
          </cell>
          <cell r="BC882">
            <v>0</v>
          </cell>
          <cell r="BD882">
            <v>0</v>
          </cell>
          <cell r="BE882">
            <v>-1E-3</v>
          </cell>
          <cell r="BF882">
            <v>0</v>
          </cell>
          <cell r="BG882">
            <v>0</v>
          </cell>
          <cell r="BH882">
            <v>0</v>
          </cell>
          <cell r="BI882">
            <v>-1E-3</v>
          </cell>
          <cell r="BJ882">
            <v>0</v>
          </cell>
          <cell r="BK882">
            <v>-1E-3</v>
          </cell>
          <cell r="BL882">
            <v>-2E-3</v>
          </cell>
          <cell r="BM882">
            <v>-2E-3</v>
          </cell>
          <cell r="BN882">
            <v>-1E-3</v>
          </cell>
          <cell r="BO882">
            <v>0</v>
          </cell>
          <cell r="BP882">
            <v>-1E-3</v>
          </cell>
          <cell r="BQ882">
            <v>0</v>
          </cell>
          <cell r="BR882">
            <v>-1E-3</v>
          </cell>
          <cell r="BS882">
            <v>0</v>
          </cell>
          <cell r="BT882">
            <v>0</v>
          </cell>
          <cell r="BU882">
            <v>0</v>
          </cell>
          <cell r="BV882">
            <v>-1E-3</v>
          </cell>
          <cell r="BW882">
            <v>0</v>
          </cell>
          <cell r="BX882">
            <v>-1E-3</v>
          </cell>
          <cell r="BY882">
            <v>-3.0000000000000001E-3</v>
          </cell>
          <cell r="BZ882">
            <v>-1E-3</v>
          </cell>
          <cell r="CA882">
            <v>0</v>
          </cell>
          <cell r="CB882">
            <v>0</v>
          </cell>
          <cell r="CC882">
            <v>-1E-3</v>
          </cell>
          <cell r="CD882">
            <v>0</v>
          </cell>
          <cell r="CE882">
            <v>-1E-3</v>
          </cell>
          <cell r="CF882">
            <v>0</v>
          </cell>
          <cell r="CG882">
            <v>0</v>
          </cell>
          <cell r="CH882">
            <v>-1E-3</v>
          </cell>
          <cell r="CI882">
            <v>0</v>
          </cell>
          <cell r="CJ882">
            <v>-1E-3</v>
          </cell>
          <cell r="CK882">
            <v>0</v>
          </cell>
          <cell r="CL882">
            <v>-3.0000000000000001E-3</v>
          </cell>
          <cell r="CM882">
            <v>-1E-3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4">
          <cell r="F894">
            <v>2.044314717741802E-5</v>
          </cell>
          <cell r="G894">
            <v>-1.9787206127873658E-3</v>
          </cell>
          <cell r="H894">
            <v>-7.4594887096773865E-3</v>
          </cell>
          <cell r="I894">
            <v>-6.9882202083337841E-4</v>
          </cell>
          <cell r="J894">
            <v>-2.6588751706989044E-3</v>
          </cell>
          <cell r="K894">
            <v>-2.6639743124999837E-3</v>
          </cell>
          <cell r="L894">
            <v>1.4335569892476308E-4</v>
          </cell>
          <cell r="M894">
            <v>-7.9196186827956705E-4</v>
          </cell>
          <cell r="N894">
            <v>-1.6955468680554531E-3</v>
          </cell>
          <cell r="O894">
            <v>-1.6048009072580638E-3</v>
          </cell>
          <cell r="P894">
            <v>-1.3307024312498861E-3</v>
          </cell>
          <cell r="Q894">
            <v>-3.342739045698595E-4</v>
          </cell>
          <cell r="R894">
            <v>-2.4255312972921717E-3</v>
          </cell>
          <cell r="S894">
            <v>-1.1036442069891628E-3</v>
          </cell>
          <cell r="T894">
            <v>-5.1733170065179079E-3</v>
          </cell>
          <cell r="U894">
            <v>-4.6903788508064204E-3</v>
          </cell>
          <cell r="V894">
            <v>-2.7515680833333778E-3</v>
          </cell>
          <cell r="W894">
            <v>-3.52887101249999E-3</v>
          </cell>
          <cell r="X894">
            <v>-2.202012584027746E-3</v>
          </cell>
          <cell r="Y894">
            <v>-3.0065578427423967E-4</v>
          </cell>
          <cell r="Z894">
            <v>-1.507722036290321E-3</v>
          </cell>
          <cell r="AA894">
            <v>-2.4995634569444647E-3</v>
          </cell>
          <cell r="AB894">
            <v>-2.3006537096774138E-3</v>
          </cell>
          <cell r="AC894">
            <v>-2.4568668958332984E-3</v>
          </cell>
          <cell r="AD894">
            <v>-8.6374268091393702E-4</v>
          </cell>
          <cell r="AE894">
            <v>-5.9706151158678278E-4</v>
          </cell>
          <cell r="AF894">
            <v>0</v>
          </cell>
          <cell r="AG894">
            <v>0</v>
          </cell>
          <cell r="AH894">
            <v>-5.6499054435488194E-4</v>
          </cell>
          <cell r="AI894">
            <v>-1.8884156900000337E-3</v>
          </cell>
          <cell r="AJ894">
            <v>-1.3544001534946393E-3</v>
          </cell>
          <cell r="AK894">
            <v>-4.4917485000006696E-4</v>
          </cell>
          <cell r="AL894">
            <v>-7.3301594086017108E-4</v>
          </cell>
          <cell r="AM894">
            <v>-3.9477235887097617E-5</v>
          </cell>
          <cell r="AN894">
            <v>-1.2476926388893528E-4</v>
          </cell>
          <cell r="AO894">
            <v>-1.40919785618282E-3</v>
          </cell>
          <cell r="AP894">
            <v>-5.6410413194452058E-4</v>
          </cell>
          <cell r="AQ894">
            <v>0</v>
          </cell>
          <cell r="AR894">
            <v>-8.8941983949780701E-4</v>
          </cell>
          <cell r="AS894">
            <v>0</v>
          </cell>
          <cell r="AT894">
            <v>0</v>
          </cell>
          <cell r="AU894">
            <v>-9.2875501344091838E-4</v>
          </cell>
          <cell r="AV894">
            <v>-4.2859179006944914E-3</v>
          </cell>
          <cell r="AW894">
            <v>-2.0493437204301412E-3</v>
          </cell>
          <cell r="AX894">
            <v>-1.3388312986111206E-3</v>
          </cell>
          <cell r="AY894">
            <v>0</v>
          </cell>
          <cell r="AZ894">
            <v>-5.544404569896022E-5</v>
          </cell>
          <cell r="BA894">
            <v>-1.4610572812499001E-3</v>
          </cell>
          <cell r="BB894">
            <v>-5.814264784945733E-4</v>
          </cell>
          <cell r="BC894">
            <v>0</v>
          </cell>
          <cell r="BD894">
            <v>0</v>
          </cell>
          <cell r="BE894">
            <v>-6.2377606639346661E-4</v>
          </cell>
          <cell r="BF894">
            <v>0</v>
          </cell>
          <cell r="BG894">
            <v>0</v>
          </cell>
          <cell r="BH894">
            <v>-2.0422077553762241E-3</v>
          </cell>
          <cell r="BI894">
            <v>-2.118913534722211E-3</v>
          </cell>
          <cell r="BJ894">
            <v>-9.8626953051073052E-4</v>
          </cell>
          <cell r="BK894">
            <v>-2.1006247243055554E-3</v>
          </cell>
          <cell r="BL894">
            <v>0</v>
          </cell>
          <cell r="BM894">
            <v>-4.7162298386638213E-6</v>
          </cell>
          <cell r="BN894">
            <v>-2.5622978472222835E-4</v>
          </cell>
          <cell r="BO894">
            <v>0</v>
          </cell>
          <cell r="BP894">
            <v>0</v>
          </cell>
          <cell r="BQ894">
            <v>0</v>
          </cell>
          <cell r="BR894">
            <v>-2.5989685244292016E-3</v>
          </cell>
          <cell r="BS894">
            <v>-2.0913577486558754E-3</v>
          </cell>
          <cell r="BT894">
            <v>-3.4161009523809849E-3</v>
          </cell>
          <cell r="BU894">
            <v>-3.8917792923388039E-3</v>
          </cell>
          <cell r="BV894">
            <v>-3.0468940597221938E-3</v>
          </cell>
          <cell r="BW894">
            <v>-2.1284869805107687E-3</v>
          </cell>
          <cell r="BX894">
            <v>-1.0633188673610516E-3</v>
          </cell>
          <cell r="BY894">
            <v>-1.1964427923387699E-3</v>
          </cell>
          <cell r="BZ894">
            <v>-6.8159056451611022E-4</v>
          </cell>
          <cell r="CA894">
            <v>-4.7480196805555486E-3</v>
          </cell>
          <cell r="CB894">
            <v>-4.5979468306451277E-3</v>
          </cell>
          <cell r="CC894">
            <v>-1.8954769791665882E-3</v>
          </cell>
          <cell r="CD894">
            <v>-2.5208279569892689E-3</v>
          </cell>
          <cell r="CE894">
            <v>-1.0869045193493965E-3</v>
          </cell>
          <cell r="CF894">
            <v>0</v>
          </cell>
          <cell r="CG894">
            <v>-4.0268485119048236E-3</v>
          </cell>
          <cell r="CH894">
            <v>0</v>
          </cell>
          <cell r="CI894">
            <v>-1.2931709972222039E-3</v>
          </cell>
          <cell r="CJ894">
            <v>-4.4717311982527264E-3</v>
          </cell>
          <cell r="CK894">
            <v>-1.112827029861152E-3</v>
          </cell>
          <cell r="CL894">
            <v>-6.494110974462064E-4</v>
          </cell>
          <cell r="CM894">
            <v>-2.689365524193299E-4</v>
          </cell>
          <cell r="CN894">
            <v>-1.4913864819443567E-3</v>
          </cell>
          <cell r="CO894">
            <v>1.470591397878529E-6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-2.6021318870969035E-3</v>
          </cell>
          <cell r="G895">
            <v>-3.4101379080459515E-3</v>
          </cell>
          <cell r="H895">
            <v>-1.9232280913978328E-3</v>
          </cell>
          <cell r="I895">
            <v>-8.8958499388891443E-4</v>
          </cell>
          <cell r="J895">
            <v>-3.2288366854838491E-3</v>
          </cell>
          <cell r="K895">
            <v>-9.67315286666659E-4</v>
          </cell>
          <cell r="L895">
            <v>-1.1098755376343084E-4</v>
          </cell>
          <cell r="M895">
            <v>-1.0390829354838815E-3</v>
          </cell>
          <cell r="N895">
            <v>-2.1822695555555605E-3</v>
          </cell>
          <cell r="O895">
            <v>-1.5917793333333208E-3</v>
          </cell>
          <cell r="P895">
            <v>-2.8649972127777201E-3</v>
          </cell>
          <cell r="Q895">
            <v>-7.4495911290317629E-4</v>
          </cell>
          <cell r="R895">
            <v>-2.4350140594978087E-3</v>
          </cell>
          <cell r="S895">
            <v>-1.6139995698924992E-3</v>
          </cell>
          <cell r="T895">
            <v>-5.7471469136905484E-3</v>
          </cell>
          <cell r="U895">
            <v>-4.2851017035483996E-3</v>
          </cell>
          <cell r="V895">
            <v>-5.0171187777778292E-4</v>
          </cell>
          <cell r="W895">
            <v>-3.3768373274193908E-3</v>
          </cell>
          <cell r="X895">
            <v>-2.061202288888897E-3</v>
          </cell>
          <cell r="Y895">
            <v>-1.0129123602150569E-3</v>
          </cell>
          <cell r="Z895">
            <v>-1.4606838975268766E-3</v>
          </cell>
          <cell r="AA895">
            <v>-2.8754262761111204E-3</v>
          </cell>
          <cell r="AB895">
            <v>-2.3577761397849395E-3</v>
          </cell>
          <cell r="AC895">
            <v>-2.5969404388888617E-3</v>
          </cell>
          <cell r="AD895">
            <v>-1.5959661526880886E-3</v>
          </cell>
          <cell r="AE895">
            <v>-1.2935565237580104E-3</v>
          </cell>
          <cell r="AF895">
            <v>0</v>
          </cell>
          <cell r="AG895">
            <v>-9.1311714285718937E-4</v>
          </cell>
          <cell r="AH895">
            <v>-2.551903591559157E-3</v>
          </cell>
          <cell r="AI895">
            <v>-2.8990807722222844E-3</v>
          </cell>
          <cell r="AJ895">
            <v>-1.9613910795698852E-3</v>
          </cell>
          <cell r="AK895">
            <v>-1.3778542666666449E-3</v>
          </cell>
          <cell r="AL895">
            <v>-1.6828733225806303E-3</v>
          </cell>
          <cell r="AM895">
            <v>-3.8546911290321395E-4</v>
          </cell>
          <cell r="AN895">
            <v>-1.5096391400000186E-3</v>
          </cell>
          <cell r="AO895">
            <v>-2.3085633494624447E-3</v>
          </cell>
          <cell r="AP895">
            <v>8.7086277777814747E-5</v>
          </cell>
          <cell r="AQ895">
            <v>0</v>
          </cell>
          <cell r="AR895">
            <v>-1.4138740118035398E-3</v>
          </cell>
          <cell r="AS895">
            <v>0</v>
          </cell>
          <cell r="AT895">
            <v>-2.0954113035713817E-3</v>
          </cell>
          <cell r="AU895">
            <v>-3.3400283387097218E-3</v>
          </cell>
          <cell r="AV895">
            <v>-1.8633991291667207E-3</v>
          </cell>
          <cell r="AW895">
            <v>-1.9871159446236963E-3</v>
          </cell>
          <cell r="AX895">
            <v>-2.8843361000000234E-3</v>
          </cell>
          <cell r="AY895">
            <v>-2.3983050537634831E-4</v>
          </cell>
          <cell r="AZ895">
            <v>-3.0866032258061726E-4</v>
          </cell>
          <cell r="BA895">
            <v>-1.8933250494444775E-3</v>
          </cell>
          <cell r="BB895">
            <v>-2.4521290645161398E-3</v>
          </cell>
          <cell r="BC895">
            <v>0</v>
          </cell>
          <cell r="BD895">
            <v>0</v>
          </cell>
          <cell r="BE895">
            <v>-7.955368520036199E-4</v>
          </cell>
          <cell r="BF895">
            <v>0</v>
          </cell>
          <cell r="BG895">
            <v>-1.9269227011492474E-4</v>
          </cell>
          <cell r="BH895">
            <v>-2.1043278655914488E-3</v>
          </cell>
          <cell r="BI895">
            <v>-2.9852268822223027E-3</v>
          </cell>
          <cell r="BJ895">
            <v>-1.9076762161289729E-3</v>
          </cell>
          <cell r="BK895">
            <v>-1.0418701388888729E-3</v>
          </cell>
          <cell r="BL895">
            <v>-5.8632741935488175E-5</v>
          </cell>
          <cell r="BM895">
            <v>0</v>
          </cell>
          <cell r="BN895">
            <v>-7.5608306666666292E-4</v>
          </cell>
          <cell r="BO895">
            <v>-5.126860591397886E-4</v>
          </cell>
          <cell r="BP895">
            <v>0</v>
          </cell>
          <cell r="BQ895">
            <v>0</v>
          </cell>
          <cell r="BR895">
            <v>-1.311344799911851E-3</v>
          </cell>
          <cell r="BS895">
            <v>1.4338109677425326E-4</v>
          </cell>
          <cell r="BT895">
            <v>-4.5510166369047145E-3</v>
          </cell>
          <cell r="BU895">
            <v>-4.1710538655913565E-3</v>
          </cell>
          <cell r="BV895">
            <v>-3.5910661726112902E-4</v>
          </cell>
          <cell r="BW895">
            <v>-2.7334306666666475E-3</v>
          </cell>
          <cell r="BX895">
            <v>-1.8715765444444477E-3</v>
          </cell>
          <cell r="BY895">
            <v>-7.7763951612902504E-4</v>
          </cell>
          <cell r="BZ895">
            <v>1.4788423225806091E-4</v>
          </cell>
          <cell r="CA895">
            <v>-3.5424312833337579E-4</v>
          </cell>
          <cell r="CB895">
            <v>-2.6339362403225985E-3</v>
          </cell>
          <cell r="CC895">
            <v>1.0542900994444104E-3</v>
          </cell>
          <cell r="CD895">
            <v>1.7662397849471656E-4</v>
          </cell>
          <cell r="CE895">
            <v>-1.0998209872604137E-3</v>
          </cell>
          <cell r="CF895">
            <v>-3.3941738172038605E-4</v>
          </cell>
          <cell r="CG895">
            <v>-3.0729576785714641E-3</v>
          </cell>
          <cell r="CH895">
            <v>-1.4185639354839519E-3</v>
          </cell>
          <cell r="CI895">
            <v>-1.9218430794444852E-3</v>
          </cell>
          <cell r="CJ895">
            <v>-3.3624314102150277E-3</v>
          </cell>
          <cell r="CK895">
            <v>-1.3367424722222077E-3</v>
          </cell>
          <cell r="CL895">
            <v>-1.1717615236559453E-3</v>
          </cell>
          <cell r="CM895">
            <v>8.9713349999998027E-4</v>
          </cell>
          <cell r="CN895">
            <v>-2.8748802777781024E-4</v>
          </cell>
          <cell r="CO895">
            <v>-1.0241855112902987E-3</v>
          </cell>
          <cell r="CP895">
            <v>-3.3378746111112356E-4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-1.5964551688171791E-3</v>
          </cell>
          <cell r="G896">
            <v>-9.9119142270112648E-4</v>
          </cell>
          <cell r="H896">
            <v>-1.9595975747312144E-3</v>
          </cell>
          <cell r="I896">
            <v>-7.78124364444438E-4</v>
          </cell>
          <cell r="J896">
            <v>-1.1180370768817116E-3</v>
          </cell>
          <cell r="K896">
            <v>-1.8136839166666974E-3</v>
          </cell>
          <cell r="L896">
            <v>-1.2570352876344337E-3</v>
          </cell>
          <cell r="M896">
            <v>-1.1943742204300889E-3</v>
          </cell>
          <cell r="N896">
            <v>-9.8974355944445036E-4</v>
          </cell>
          <cell r="O896">
            <v>-1.6939188198386579E-3</v>
          </cell>
          <cell r="P896">
            <v>-3.5145140072222469E-3</v>
          </cell>
          <cell r="Q896">
            <v>-1.481936561290309E-3</v>
          </cell>
          <cell r="R896">
            <v>-2.2754128805068108E-3</v>
          </cell>
          <cell r="S896">
            <v>-3.9056980811827957E-3</v>
          </cell>
          <cell r="T896">
            <v>-2.3155307660714386E-3</v>
          </cell>
          <cell r="U896">
            <v>-1.7704801039784834E-3</v>
          </cell>
          <cell r="V896">
            <v>-1.2276242111111113E-3</v>
          </cell>
          <cell r="W896">
            <v>-3.2545947413978593E-3</v>
          </cell>
          <cell r="X896">
            <v>-3.5755749837221851E-3</v>
          </cell>
          <cell r="Y896">
            <v>-1.2894725188172251E-3</v>
          </cell>
          <cell r="Z896">
            <v>-9.6192363440858464E-4</v>
          </cell>
          <cell r="AA896">
            <v>-2.3063977094444355E-3</v>
          </cell>
          <cell r="AB896">
            <v>-1.7568468387096914E-3</v>
          </cell>
          <cell r="AC896">
            <v>-2.5425984611110453E-3</v>
          </cell>
          <cell r="AD896">
            <v>-2.4198543709677556E-3</v>
          </cell>
          <cell r="AE896">
            <v>-2.0608877105296464E-3</v>
          </cell>
          <cell r="AF896">
            <v>-5.3465504403227282E-3</v>
          </cell>
          <cell r="AG896">
            <v>-2.0216585690476796E-3</v>
          </cell>
          <cell r="AH896">
            <v>-1.9261831274193786E-3</v>
          </cell>
          <cell r="AI896">
            <v>-1.2596612666666562E-3</v>
          </cell>
          <cell r="AJ896">
            <v>-1.8859291884946172E-3</v>
          </cell>
          <cell r="AK896">
            <v>-2.0697826283333776E-3</v>
          </cell>
          <cell r="AL896">
            <v>-8.1060811935484978E-4</v>
          </cell>
          <cell r="AM896">
            <v>-1.2844047688172211E-3</v>
          </cell>
          <cell r="AN896">
            <v>-4.9728612777777403E-4</v>
          </cell>
          <cell r="AO896">
            <v>-2.793554406451626E-3</v>
          </cell>
          <cell r="AP896">
            <v>-3.1886260772222008E-3</v>
          </cell>
          <cell r="AQ896">
            <v>-1.6029922526882845E-3</v>
          </cell>
          <cell r="AR896">
            <v>-2.2914031086027076E-3</v>
          </cell>
          <cell r="AS896">
            <v>-3.8588434118279613E-3</v>
          </cell>
          <cell r="AT896">
            <v>-8.7872111904768735E-4</v>
          </cell>
          <cell r="AU896">
            <v>-2.8972995037634397E-3</v>
          </cell>
          <cell r="AV896">
            <v>-8.2477587944446151E-4</v>
          </cell>
          <cell r="AW896">
            <v>-2.7263905682795853E-3</v>
          </cell>
          <cell r="AX896">
            <v>-1.2627045163333406E-3</v>
          </cell>
          <cell r="AY896">
            <v>-1.0095141720430079E-3</v>
          </cell>
          <cell r="AZ896">
            <v>-1.8691028236559049E-3</v>
          </cell>
          <cell r="BA896">
            <v>-9.4892174388888639E-4</v>
          </cell>
          <cell r="BB896">
            <v>-2.7239815672043255E-3</v>
          </cell>
          <cell r="BC896">
            <v>-6.7731189066667641E-3</v>
          </cell>
          <cell r="BD896">
            <v>-1.6075231763441611E-3</v>
          </cell>
          <cell r="BE896">
            <v>-1.7559466929371048E-3</v>
          </cell>
          <cell r="BF896">
            <v>-2.8584643548386079E-3</v>
          </cell>
          <cell r="BG896">
            <v>-2.5629084151149173E-3</v>
          </cell>
          <cell r="BH896">
            <v>-2.6527711252688491E-3</v>
          </cell>
          <cell r="BI896">
            <v>-1.2288377038888743E-3</v>
          </cell>
          <cell r="BJ896">
            <v>-3.8338487053763415E-3</v>
          </cell>
          <cell r="BK896">
            <v>-1.2434435416666667E-3</v>
          </cell>
          <cell r="BL896">
            <v>0</v>
          </cell>
          <cell r="BM896">
            <v>-2.077127956989222E-4</v>
          </cell>
          <cell r="BN896">
            <v>-1.4591634311110768E-3</v>
          </cell>
          <cell r="BO896">
            <v>-1.1789728534408184E-3</v>
          </cell>
          <cell r="BP896">
            <v>-1.6389175865555994E-3</v>
          </cell>
          <cell r="BQ896">
            <v>-2.2114971873119504E-3</v>
          </cell>
          <cell r="BR896">
            <v>-8.8349167015533414E-4</v>
          </cell>
          <cell r="BS896">
            <v>-3.8735724999998666E-3</v>
          </cell>
          <cell r="BT896">
            <v>-1.0634863154762031E-3</v>
          </cell>
          <cell r="BU896">
            <v>-2.3126436456989141E-3</v>
          </cell>
          <cell r="BV896">
            <v>-1.6513038138888936E-3</v>
          </cell>
          <cell r="BW896">
            <v>-2.6164807876344343E-3</v>
          </cell>
          <cell r="BX896">
            <v>-1.3678382566666702E-3</v>
          </cell>
          <cell r="BY896">
            <v>-1.3270545698926273E-4</v>
          </cell>
          <cell r="BZ896">
            <v>3.6571240860217014E-4</v>
          </cell>
          <cell r="CA896">
            <v>-9.5259088522221813E-4</v>
          </cell>
          <cell r="CB896">
            <v>4.0592544569891809E-3</v>
          </cell>
          <cell r="CC896">
            <v>-1.3591781500000844E-3</v>
          </cell>
          <cell r="CD896">
            <v>2.2754811827951915E-4</v>
          </cell>
          <cell r="CE896">
            <v>-1.2633730379452146E-3</v>
          </cell>
          <cell r="CF896">
            <v>-3.3809918795699723E-3</v>
          </cell>
          <cell r="CG896">
            <v>-1.6079037558928144E-3</v>
          </cell>
          <cell r="CH896">
            <v>-1.5421487005376489E-3</v>
          </cell>
          <cell r="CI896">
            <v>-7.3262076822219746E-4</v>
          </cell>
          <cell r="CJ896">
            <v>-8.4659394784947217E-4</v>
          </cell>
          <cell r="CK896">
            <v>-1.5250914435000207E-3</v>
          </cell>
          <cell r="CL896">
            <v>-8.1038598924729199E-4</v>
          </cell>
          <cell r="CM896">
            <v>4.4334462419357012E-4</v>
          </cell>
          <cell r="CN896">
            <v>-1.9928001444445564E-4</v>
          </cell>
          <cell r="CO896">
            <v>-1.3276287704300782E-3</v>
          </cell>
          <cell r="CP896">
            <v>-2.4194206661111717E-3</v>
          </cell>
          <cell r="CQ896">
            <v>-1.2393845919355106E-3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-3.5519564032256978E-3</v>
          </cell>
          <cell r="G897">
            <v>-2.4026967390804455E-3</v>
          </cell>
          <cell r="H897">
            <v>-1.2555757655913768E-3</v>
          </cell>
          <cell r="I897">
            <v>-1.9081494222222273E-3</v>
          </cell>
          <cell r="J897">
            <v>-3.9768167827956558E-3</v>
          </cell>
          <cell r="K897">
            <v>-3.4576307588888577E-3</v>
          </cell>
          <cell r="L897">
            <v>-9.533841075268501E-4</v>
          </cell>
          <cell r="M897">
            <v>-6.8190971505377451E-4</v>
          </cell>
          <cell r="N897">
            <v>-1.949138566666675E-3</v>
          </cell>
          <cell r="O897">
            <v>-8.7472094516122256E-4</v>
          </cell>
          <cell r="P897">
            <v>-3.8529807111110648E-3</v>
          </cell>
          <cell r="Q897">
            <v>-3.1103189569892109E-3</v>
          </cell>
          <cell r="R897">
            <v>-1.5982592774291815E-3</v>
          </cell>
          <cell r="S897">
            <v>-3.2756389784945883E-3</v>
          </cell>
          <cell r="T897">
            <v>-2.5383292529761459E-3</v>
          </cell>
          <cell r="U897">
            <v>-2.1387171505379832E-4</v>
          </cell>
          <cell r="V897">
            <v>-2.6904723666668073E-4</v>
          </cell>
          <cell r="W897">
            <v>-2.4146142688172001E-3</v>
          </cell>
          <cell r="X897">
            <v>-2.8756445492777727E-3</v>
          </cell>
          <cell r="Y897">
            <v>-4.8358350268820627E-4</v>
          </cell>
          <cell r="Z897">
            <v>-4.652864483870589E-4</v>
          </cell>
          <cell r="AA897">
            <v>-5.7338961666666965E-4</v>
          </cell>
          <cell r="AB897">
            <v>-7.7031868118282443E-4</v>
          </cell>
          <cell r="AC897">
            <v>-2.160685899999959E-3</v>
          </cell>
          <cell r="AD897">
            <v>-3.2130863440860136E-3</v>
          </cell>
          <cell r="AE897">
            <v>-1.8610739641232166E-3</v>
          </cell>
          <cell r="AF897">
            <v>-1.8026351935482854E-3</v>
          </cell>
          <cell r="AG897">
            <v>-8.3437493452376277E-4</v>
          </cell>
          <cell r="AH897">
            <v>-1.5460286419354818E-3</v>
          </cell>
          <cell r="AI897">
            <v>-1.1783933966666715E-3</v>
          </cell>
          <cell r="AJ897">
            <v>-2.980518971505336E-3</v>
          </cell>
          <cell r="AK897">
            <v>-2.951431283888889E-3</v>
          </cell>
          <cell r="AL897">
            <v>-2.6012327419355774E-4</v>
          </cell>
          <cell r="AM897">
            <v>-1.3629116865591651E-3</v>
          </cell>
          <cell r="AN897">
            <v>7.0434380000000685E-4</v>
          </cell>
          <cell r="AO897">
            <v>-1.5428716290322164E-3</v>
          </cell>
          <cell r="AP897">
            <v>-4.6818065400000553E-3</v>
          </cell>
          <cell r="AQ897">
            <v>-3.818164671666624E-3</v>
          </cell>
          <cell r="AR897">
            <v>-2.2112722363424875E-3</v>
          </cell>
          <cell r="AS897">
            <v>-2.404515934946283E-3</v>
          </cell>
          <cell r="AT897">
            <v>-1.4149319511904124E-3</v>
          </cell>
          <cell r="AU897">
            <v>-3.0141667392472871E-3</v>
          </cell>
          <cell r="AV897">
            <v>-2.0585288058333484E-3</v>
          </cell>
          <cell r="AW897">
            <v>-3.8864849007526903E-3</v>
          </cell>
          <cell r="AX897">
            <v>-1.1877779805555544E-3</v>
          </cell>
          <cell r="AY897">
            <v>-7.5513637096774611E-4</v>
          </cell>
          <cell r="AZ897">
            <v>-1.3688423177419529E-3</v>
          </cell>
          <cell r="BA897">
            <v>-7.4472726666666156E-4</v>
          </cell>
          <cell r="BB897">
            <v>-2.9531956075268817E-3</v>
          </cell>
          <cell r="BC897">
            <v>-3.7876761455555852E-3</v>
          </cell>
          <cell r="BD897">
            <v>-2.8478183118278988E-3</v>
          </cell>
          <cell r="BE897">
            <v>-1.9470950133014808E-3</v>
          </cell>
          <cell r="BF897">
            <v>-2.5525456507526911E-3</v>
          </cell>
          <cell r="BG897">
            <v>-2.9475731839080366E-3</v>
          </cell>
          <cell r="BH897">
            <v>-3.0154149946236553E-3</v>
          </cell>
          <cell r="BI897">
            <v>-1.4216617077777993E-3</v>
          </cell>
          <cell r="BJ897">
            <v>-3.131335618817177E-3</v>
          </cell>
          <cell r="BK897">
            <v>-7.5487776666663398E-4</v>
          </cell>
          <cell r="BL897">
            <v>-1.7820425806450158E-4</v>
          </cell>
          <cell r="BM897">
            <v>-1.3744529516128978E-3</v>
          </cell>
          <cell r="BN897">
            <v>-1.5755999277777821E-3</v>
          </cell>
          <cell r="BO897">
            <v>-2.0726702579031975E-3</v>
          </cell>
          <cell r="BP897">
            <v>-1.8817652944444485E-3</v>
          </cell>
          <cell r="BQ897">
            <v>-2.4540863209676633E-3</v>
          </cell>
          <cell r="BR897">
            <v>-7.9975984141550382E-4</v>
          </cell>
          <cell r="BS897">
            <v>-6.7065515806452591E-4</v>
          </cell>
          <cell r="BT897">
            <v>3.9997843452382886E-4</v>
          </cell>
          <cell r="BU897">
            <v>-2.8636270430107968E-3</v>
          </cell>
          <cell r="BV897">
            <v>-1.3794869133333387E-3</v>
          </cell>
          <cell r="BW897">
            <v>-2.2117424516129025E-3</v>
          </cell>
          <cell r="BX897">
            <v>-3.0403259522222004E-3</v>
          </cell>
          <cell r="BY897">
            <v>-3.7891472043008467E-4</v>
          </cell>
          <cell r="BZ897">
            <v>6.6293306451636891E-5</v>
          </cell>
          <cell r="CA897">
            <v>-9.0450710777778554E-4</v>
          </cell>
          <cell r="CB897">
            <v>2.3037495591398671E-3</v>
          </cell>
          <cell r="CC897">
            <v>-2.9058496333328465E-4</v>
          </cell>
          <cell r="CD897">
            <v>-5.891225306450254E-4</v>
          </cell>
          <cell r="CE897">
            <v>-2.2030218216621544E-3</v>
          </cell>
          <cell r="CF897">
            <v>-1.7602160301074532E-3</v>
          </cell>
          <cell r="CG897">
            <v>-5.1557083809523618E-3</v>
          </cell>
          <cell r="CH897">
            <v>-2.5154961241935503E-3</v>
          </cell>
          <cell r="CI897">
            <v>-1.8553754722221982E-3</v>
          </cell>
          <cell r="CJ897">
            <v>-2.3411575776343951E-3</v>
          </cell>
          <cell r="CK897">
            <v>-1.539274278333308E-3</v>
          </cell>
          <cell r="CL897">
            <v>-2.2921197956993211E-4</v>
          </cell>
          <cell r="CM897">
            <v>-9.9274161290319185E-4</v>
          </cell>
          <cell r="CN897">
            <v>-1.9327929477777894E-3</v>
          </cell>
          <cell r="CO897">
            <v>-2.309100600537628E-3</v>
          </cell>
          <cell r="CP897">
            <v>-4.0019003705555334E-3</v>
          </cell>
          <cell r="CQ897">
            <v>-2.1057160161289667E-3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-8.8955208333352243E-5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899">
          <cell r="F899">
            <v>-1.3865703974136334E-3</v>
          </cell>
          <cell r="G899">
            <v>-2.5519692878223088E-3</v>
          </cell>
          <cell r="H899">
            <v>-3.0615844352417376E-3</v>
          </cell>
          <cell r="I899">
            <v>-3.6021370495495364E-3</v>
          </cell>
          <cell r="J899">
            <v>-6.2467404933159165E-3</v>
          </cell>
          <cell r="K899">
            <v>-5.2838370645644783E-3</v>
          </cell>
          <cell r="L899">
            <v>-1.74879589266691E-3</v>
          </cell>
          <cell r="M899">
            <v>-8.7474679114596388E-4</v>
          </cell>
          <cell r="N899">
            <v>-2.6132544019019099E-3</v>
          </cell>
          <cell r="O899">
            <v>-3.5194685374890788E-3</v>
          </cell>
          <cell r="P899">
            <v>-2.4967164789789775E-3</v>
          </cell>
          <cell r="Q899">
            <v>-1.1213145403466962E-3</v>
          </cell>
          <cell r="R899">
            <v>-2.9091622289427743E-3</v>
          </cell>
          <cell r="S899">
            <v>-1.2896853664146057E-3</v>
          </cell>
          <cell r="T899">
            <v>-6.0152040232196446E-3</v>
          </cell>
          <cell r="U899">
            <v>-4.3147113847719076E-3</v>
          </cell>
          <cell r="V899">
            <v>-4.6037579329329392E-3</v>
          </cell>
          <cell r="W899">
            <v>-5.3681103276663755E-3</v>
          </cell>
          <cell r="X899">
            <v>-1.6808028282657705E-3</v>
          </cell>
          <cell r="Y899">
            <v>-5.9232051002638952E-5</v>
          </cell>
          <cell r="Z899">
            <v>-8.0603948706772788E-4</v>
          </cell>
          <cell r="AA899">
            <v>-3.2102720970971221E-3</v>
          </cell>
          <cell r="AB899">
            <v>-1.7844799234718045E-3</v>
          </cell>
          <cell r="AC899">
            <v>-4.5619966929428823E-3</v>
          </cell>
          <cell r="AD899">
            <v>-1.5943096653104893E-3</v>
          </cell>
          <cell r="AE899">
            <v>-1.286546267123212E-3</v>
          </cell>
          <cell r="AF899">
            <v>0</v>
          </cell>
          <cell r="AG899">
            <v>-1.3598440851565474E-3</v>
          </cell>
          <cell r="AH899">
            <v>-3.2997175288190794E-3</v>
          </cell>
          <cell r="AI899">
            <v>-1.0135364189188811E-3</v>
          </cell>
          <cell r="AJ899">
            <v>-1.574977961832813E-3</v>
          </cell>
          <cell r="AK899">
            <v>-3.3397467880380005E-3</v>
          </cell>
          <cell r="AL899">
            <v>-1.3777334592657287E-3</v>
          </cell>
          <cell r="AM899">
            <v>0</v>
          </cell>
          <cell r="AN899">
            <v>-1.418033308308253E-3</v>
          </cell>
          <cell r="AO899">
            <v>-2.0822245229100145E-3</v>
          </cell>
          <cell r="AP899">
            <v>0</v>
          </cell>
          <cell r="AQ899">
            <v>0</v>
          </cell>
          <cell r="AR899">
            <v>-1.7431573440700454E-3</v>
          </cell>
          <cell r="AS899">
            <v>0</v>
          </cell>
          <cell r="AT899">
            <v>-6.0264378217500525E-4</v>
          </cell>
          <cell r="AU899">
            <v>-7.383064637218606E-4</v>
          </cell>
          <cell r="AV899">
            <v>-7.7557497259759245E-3</v>
          </cell>
          <cell r="AW899">
            <v>-5.2202577373341441E-3</v>
          </cell>
          <cell r="AX899">
            <v>-4.1898301501502311E-3</v>
          </cell>
          <cell r="AY899">
            <v>0</v>
          </cell>
          <cell r="AZ899">
            <v>0</v>
          </cell>
          <cell r="BA899">
            <v>-6.8681225475475394E-4</v>
          </cell>
          <cell r="BB899">
            <v>-1.7964887266297969E-3</v>
          </cell>
          <cell r="BC899">
            <v>0</v>
          </cell>
          <cell r="BD899">
            <v>0</v>
          </cell>
          <cell r="BE899">
            <v>-9.9911175878741876E-4</v>
          </cell>
          <cell r="BF899">
            <v>0</v>
          </cell>
          <cell r="BG899">
            <v>0</v>
          </cell>
          <cell r="BH899">
            <v>-2.8671661096579815E-3</v>
          </cell>
          <cell r="BI899">
            <v>-2.3168670170168881E-3</v>
          </cell>
          <cell r="BJ899">
            <v>-2.3033374346119739E-3</v>
          </cell>
          <cell r="BK899">
            <v>-2.5811571108607656E-3</v>
          </cell>
          <cell r="BL899">
            <v>0</v>
          </cell>
          <cell r="BM899">
            <v>1.9167252736607132E-4</v>
          </cell>
          <cell r="BN899">
            <v>0</v>
          </cell>
          <cell r="BO899">
            <v>-9.2424671243823697E-4</v>
          </cell>
          <cell r="BP899">
            <v>0</v>
          </cell>
          <cell r="BQ899">
            <v>-1.1528635571054213E-3</v>
          </cell>
          <cell r="BR899">
            <v>-1.8857302739726522E-3</v>
          </cell>
          <cell r="BS899">
            <v>-1.3440860215053752E-3</v>
          </cell>
          <cell r="BT899">
            <v>2.3190735333548096E-3</v>
          </cell>
          <cell r="BU899">
            <v>-6.9683610868932488E-3</v>
          </cell>
          <cell r="BV899">
            <v>-7.1852715653152877E-3</v>
          </cell>
          <cell r="BW899">
            <v>-6.4558419185314908E-3</v>
          </cell>
          <cell r="BX899">
            <v>-1.1546988701200966E-3</v>
          </cell>
          <cell r="BY899">
            <v>-8.0515477574344407E-4</v>
          </cell>
          <cell r="BZ899">
            <v>-1.4549039523394924E-3</v>
          </cell>
          <cell r="CA899">
            <v>5.8113793793795887E-4</v>
          </cell>
          <cell r="CB899">
            <v>-4.2554951322287815E-4</v>
          </cell>
          <cell r="CC899">
            <v>2.0758949324324316E-3</v>
          </cell>
          <cell r="CD899">
            <v>-1.3440860215053752E-3</v>
          </cell>
          <cell r="CE899">
            <v>-2.0144947260581914E-3</v>
          </cell>
          <cell r="CF899">
            <v>0</v>
          </cell>
          <cell r="CG899">
            <v>1.5011179483055415E-3</v>
          </cell>
          <cell r="CH899">
            <v>-1.5347636128064668E-3</v>
          </cell>
          <cell r="CI899">
            <v>-1.0564405646897312E-3</v>
          </cell>
          <cell r="CJ899">
            <v>-7.3847391577060995E-3</v>
          </cell>
          <cell r="CK899">
            <v>-4.0980322134634983E-3</v>
          </cell>
          <cell r="CL899">
            <v>-1.5405813111498967E-3</v>
          </cell>
          <cell r="CM899">
            <v>-3.0090074348542162E-3</v>
          </cell>
          <cell r="CN899">
            <v>-7.9169545795798602E-4</v>
          </cell>
          <cell r="CO899">
            <v>-5.8514514022087183E-3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-2.7278863435664658E-3</v>
          </cell>
          <cell r="G900">
            <v>-6.4063906033094975E-3</v>
          </cell>
          <cell r="H900">
            <v>-2.2581805510102915E-3</v>
          </cell>
          <cell r="I900">
            <v>-1.6965872255770287E-3</v>
          </cell>
          <cell r="J900">
            <v>-3.3383809607293036E-3</v>
          </cell>
          <cell r="K900">
            <v>-4.3621846987386137E-3</v>
          </cell>
          <cell r="L900">
            <v>-1.271904152381681E-3</v>
          </cell>
          <cell r="M900">
            <v>-2.0561628616697081E-4</v>
          </cell>
          <cell r="N900">
            <v>-1.4931929817498246E-3</v>
          </cell>
          <cell r="O900">
            <v>-1.3937754240039291E-3</v>
          </cell>
          <cell r="P900">
            <v>-3.6799774221685233E-3</v>
          </cell>
          <cell r="Q900">
            <v>-2.3248402842710458E-3</v>
          </cell>
          <cell r="R900">
            <v>-2.2461016342951723E-3</v>
          </cell>
          <cell r="S900">
            <v>-1.0240925796062283E-3</v>
          </cell>
          <cell r="T900">
            <v>-4.479794155452077E-3</v>
          </cell>
          <cell r="U900">
            <v>-1.0490285342319994E-3</v>
          </cell>
          <cell r="V900">
            <v>-1.5384734299516978E-3</v>
          </cell>
          <cell r="W900">
            <v>-5.936960002077829E-3</v>
          </cell>
          <cell r="X900">
            <v>-2.9610381407675912E-3</v>
          </cell>
          <cell r="Y900">
            <v>-1.0569353540076931E-4</v>
          </cell>
          <cell r="Z900">
            <v>-4.7943496441743561E-4</v>
          </cell>
          <cell r="AA900">
            <v>-4.0222867552335007E-3</v>
          </cell>
          <cell r="AB900">
            <v>-5.0681248571499138E-4</v>
          </cell>
          <cell r="AC900">
            <v>-3.0317385165056221E-3</v>
          </cell>
          <cell r="AD900">
            <v>-2.1169054756896566E-3</v>
          </cell>
          <cell r="AE900">
            <v>-1.440872286744721E-3</v>
          </cell>
          <cell r="AF900">
            <v>0</v>
          </cell>
          <cell r="AG900">
            <v>-2.492433970266994E-4</v>
          </cell>
          <cell r="AH900">
            <v>-3.1319794101606346E-3</v>
          </cell>
          <cell r="AI900">
            <v>-5.9925793075684131E-3</v>
          </cell>
          <cell r="AJ900">
            <v>-2.5845576106435231E-3</v>
          </cell>
          <cell r="AK900">
            <v>-1.8337660024154157E-3</v>
          </cell>
          <cell r="AL900">
            <v>0</v>
          </cell>
          <cell r="AM900">
            <v>-8.9137177938808376E-4</v>
          </cell>
          <cell r="AN900">
            <v>-2.6129660359635043E-3</v>
          </cell>
          <cell r="AO900">
            <v>-1.3440860215054307E-3</v>
          </cell>
          <cell r="AP900">
            <v>1.3583870101987472E-3</v>
          </cell>
          <cell r="AQ900">
            <v>0</v>
          </cell>
          <cell r="AR900">
            <v>-1.0705621059715065E-3</v>
          </cell>
          <cell r="AS900">
            <v>0</v>
          </cell>
          <cell r="AT900">
            <v>-9.0002271681610679E-4</v>
          </cell>
          <cell r="AU900">
            <v>-3.8266407589215845E-3</v>
          </cell>
          <cell r="AV900">
            <v>-2.5923946658615304E-3</v>
          </cell>
          <cell r="AW900">
            <v>-1.4623767336762183E-3</v>
          </cell>
          <cell r="AX900">
            <v>-1.152972587895873E-3</v>
          </cell>
          <cell r="AY900">
            <v>0</v>
          </cell>
          <cell r="AZ900">
            <v>0</v>
          </cell>
          <cell r="BA900">
            <v>-1.5633295088566812E-3</v>
          </cell>
          <cell r="BB900">
            <v>-1.3656157245078293E-3</v>
          </cell>
          <cell r="BC900">
            <v>0</v>
          </cell>
          <cell r="BD900">
            <v>0</v>
          </cell>
          <cell r="BE900">
            <v>-6.8679323149017923E-4</v>
          </cell>
          <cell r="BF900">
            <v>0</v>
          </cell>
          <cell r="BG900">
            <v>0</v>
          </cell>
          <cell r="BH900">
            <v>-2.9776945353554574E-5</v>
          </cell>
          <cell r="BI900">
            <v>-2.8656574376006438E-3</v>
          </cell>
          <cell r="BJ900">
            <v>-5.8040022628693677E-3</v>
          </cell>
          <cell r="BK900">
            <v>3.6439265633381179E-4</v>
          </cell>
          <cell r="BL900">
            <v>0</v>
          </cell>
          <cell r="BM900">
            <v>-4.8921046309280403E-4</v>
          </cell>
          <cell r="BN900">
            <v>0</v>
          </cell>
          <cell r="BO900">
            <v>-7.0910858526829212E-4</v>
          </cell>
          <cell r="BP900">
            <v>0</v>
          </cell>
          <cell r="BQ900">
            <v>1.3440860215053752E-3</v>
          </cell>
          <cell r="BR900">
            <v>-3.298185871219661E-3</v>
          </cell>
          <cell r="BS900">
            <v>1.9720204794556606E-3</v>
          </cell>
          <cell r="BT900">
            <v>-7.1438313420175703E-3</v>
          </cell>
          <cell r="BU900">
            <v>-4.1943899667549189E-3</v>
          </cell>
          <cell r="BV900">
            <v>-4.8955714640365189E-3</v>
          </cell>
          <cell r="BW900">
            <v>-2.7504379350423158E-3</v>
          </cell>
          <cell r="BX900">
            <v>-7.8196686325818221E-3</v>
          </cell>
          <cell r="BY900">
            <v>-1.3111659783907326E-3</v>
          </cell>
          <cell r="BZ900">
            <v>-1.1268973202691046E-3</v>
          </cell>
          <cell r="CA900">
            <v>-7.6633598027375238E-3</v>
          </cell>
          <cell r="CB900">
            <v>-3.9915828917977958E-3</v>
          </cell>
          <cell r="CC900">
            <v>-2.7588110842726721E-3</v>
          </cell>
          <cell r="CD900">
            <v>1.4125105189339848E-3</v>
          </cell>
          <cell r="CE900">
            <v>-1.880432216873007E-3</v>
          </cell>
          <cell r="CF900">
            <v>1.3440860215052641E-3</v>
          </cell>
          <cell r="CG900">
            <v>-9.2416662353356216E-4</v>
          </cell>
          <cell r="CH900">
            <v>-5.5867967053658818E-3</v>
          </cell>
          <cell r="CI900">
            <v>-3.6421411634460776E-3</v>
          </cell>
          <cell r="CJ900">
            <v>-4.8780984267051131E-3</v>
          </cell>
          <cell r="CK900">
            <v>-1.9080357085345945E-3</v>
          </cell>
          <cell r="CL900">
            <v>3.184543043218413E-4</v>
          </cell>
          <cell r="CM900">
            <v>-1.7818429886758969E-3</v>
          </cell>
          <cell r="CN900">
            <v>-4.5137391908212643E-3</v>
          </cell>
          <cell r="CO900">
            <v>-4.0841273505271003E-4</v>
          </cell>
          <cell r="CP900">
            <v>-5.9308951288250533E-4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F901">
            <v>-3.3074467660476059E-3</v>
          </cell>
          <cell r="G901">
            <v>-1.6868582114245578E-3</v>
          </cell>
          <cell r="H901">
            <v>-1.1805806560226118E-3</v>
          </cell>
          <cell r="I901">
            <v>-4.8706501122330881E-4</v>
          </cell>
          <cell r="J901">
            <v>-1.9099529094710466E-3</v>
          </cell>
          <cell r="K901">
            <v>-2.5556160266554384E-3</v>
          </cell>
          <cell r="L901">
            <v>-2.5052549019767278E-3</v>
          </cell>
          <cell r="M901">
            <v>-3.303146681872815E-4</v>
          </cell>
          <cell r="N901">
            <v>-2.0185093658810493E-3</v>
          </cell>
          <cell r="O901">
            <v>-1.5492524315737222E-3</v>
          </cell>
          <cell r="P901">
            <v>-1.7911958656004479E-3</v>
          </cell>
          <cell r="Q901">
            <v>-1.1153123167155776E-3</v>
          </cell>
          <cell r="R901">
            <v>-1.5183079131728672E-3</v>
          </cell>
          <cell r="S901">
            <v>-1.1026770337786429E-3</v>
          </cell>
          <cell r="T901">
            <v>-4.3060405784030586E-3</v>
          </cell>
          <cell r="U901">
            <v>-1.0503207765830691E-3</v>
          </cell>
          <cell r="V901">
            <v>5.4033010241305579E-4</v>
          </cell>
          <cell r="W901">
            <v>-3.5620097561638309E-3</v>
          </cell>
          <cell r="X901">
            <v>-2.6972982435465864E-3</v>
          </cell>
          <cell r="Y901">
            <v>-3.8505470647332007E-4</v>
          </cell>
          <cell r="Z901">
            <v>-1.3873694743132825E-4</v>
          </cell>
          <cell r="AA901">
            <v>-2.0568555645342212E-3</v>
          </cell>
          <cell r="AB901">
            <v>-1.481678790594132E-4</v>
          </cell>
          <cell r="AC901">
            <v>-2.0744035437710306E-3</v>
          </cell>
          <cell r="AD901">
            <v>-1.5151759530792619E-3</v>
          </cell>
          <cell r="AE901">
            <v>-1.3021460715718081E-3</v>
          </cell>
          <cell r="AF901">
            <v>0</v>
          </cell>
          <cell r="AG901">
            <v>-1.3626884259259064E-3</v>
          </cell>
          <cell r="AH901">
            <v>-2.7457967714782372E-3</v>
          </cell>
          <cell r="AI901">
            <v>-3.6418270634118177E-3</v>
          </cell>
          <cell r="AJ901">
            <v>-3.7995888458510207E-3</v>
          </cell>
          <cell r="AK901">
            <v>-2.6629283333332587E-3</v>
          </cell>
          <cell r="AL901">
            <v>0</v>
          </cell>
          <cell r="AM901">
            <v>6.7480001629205422E-5</v>
          </cell>
          <cell r="AN901">
            <v>-3.2201644921436845E-4</v>
          </cell>
          <cell r="AO901">
            <v>-1.663919168838901E-3</v>
          </cell>
          <cell r="AP901">
            <v>4.6905611672265479E-4</v>
          </cell>
          <cell r="AQ901">
            <v>0</v>
          </cell>
          <cell r="AR901">
            <v>-1.2461294306996828E-3</v>
          </cell>
          <cell r="AS901">
            <v>0</v>
          </cell>
          <cell r="AT901">
            <v>-1.0967795965608484E-3</v>
          </cell>
          <cell r="AU901">
            <v>-2.0451535054848979E-3</v>
          </cell>
          <cell r="AV901">
            <v>-3.1066231611952544E-3</v>
          </cell>
          <cell r="AW901">
            <v>-2.7218693104431035E-3</v>
          </cell>
          <cell r="AX901">
            <v>-7.9611039842869546E-4</v>
          </cell>
          <cell r="AY901">
            <v>-6.3306989247313705E-4</v>
          </cell>
          <cell r="AZ901">
            <v>0</v>
          </cell>
          <cell r="BA901">
            <v>-3.7343366697530356E-3</v>
          </cell>
          <cell r="BB901">
            <v>-8.1328133485381038E-4</v>
          </cell>
          <cell r="BC901">
            <v>-8.0023709315368841E-5</v>
          </cell>
          <cell r="BD901">
            <v>0</v>
          </cell>
          <cell r="BE901">
            <v>-1.3436945156252711E-3</v>
          </cell>
          <cell r="BF901">
            <v>0</v>
          </cell>
          <cell r="BG901">
            <v>-9.2235809677232439E-4</v>
          </cell>
          <cell r="BH901">
            <v>-4.9296043594547201E-3</v>
          </cell>
          <cell r="BI901">
            <v>-2.2447753058361664E-3</v>
          </cell>
          <cell r="BJ901">
            <v>-5.7050040566959948E-3</v>
          </cell>
          <cell r="BK901">
            <v>7.4782721661059703E-5</v>
          </cell>
          <cell r="BL901">
            <v>0</v>
          </cell>
          <cell r="BM901">
            <v>-3.4117313185616505E-4</v>
          </cell>
          <cell r="BN901">
            <v>-1.0620877581369315E-3</v>
          </cell>
          <cell r="BO901">
            <v>-3.0553503312696906E-4</v>
          </cell>
          <cell r="BP901">
            <v>0</v>
          </cell>
          <cell r="BQ901">
            <v>-5.9227689122409721E-4</v>
          </cell>
          <cell r="BR901">
            <v>-1.3968279390250138E-3</v>
          </cell>
          <cell r="BS901">
            <v>2.3190718746605166E-3</v>
          </cell>
          <cell r="BT901">
            <v>-3.0162436267433534E-4</v>
          </cell>
          <cell r="BU901">
            <v>-3.3693811312044963E-3</v>
          </cell>
          <cell r="BV901">
            <v>-6.8981908473624287E-3</v>
          </cell>
          <cell r="BW901">
            <v>-4.8607703073748065E-3</v>
          </cell>
          <cell r="BX901">
            <v>6.5916697895623821E-4</v>
          </cell>
          <cell r="BY901">
            <v>-6.7114755349190203E-4</v>
          </cell>
          <cell r="BZ901">
            <v>-7.7483481725865166E-4</v>
          </cell>
          <cell r="CA901">
            <v>-1.708863776655356E-3</v>
          </cell>
          <cell r="CB901">
            <v>-1.6034239668187289E-3</v>
          </cell>
          <cell r="CC901">
            <v>-1.4406312449494751E-3</v>
          </cell>
          <cell r="CD901">
            <v>1.8720617437819609E-3</v>
          </cell>
          <cell r="CE901">
            <v>-1.3848700408999326E-3</v>
          </cell>
          <cell r="CF901">
            <v>0</v>
          </cell>
          <cell r="CG901">
            <v>3.7344673370603987E-4</v>
          </cell>
          <cell r="CH901">
            <v>-3.6705592022373557E-3</v>
          </cell>
          <cell r="CI901">
            <v>-3.417798634960667E-3</v>
          </cell>
          <cell r="CJ901">
            <v>-6.2602696273216241E-3</v>
          </cell>
          <cell r="CK901">
            <v>1.3509046285073434E-3</v>
          </cell>
          <cell r="CL901">
            <v>-1.4920886010643675E-3</v>
          </cell>
          <cell r="CM901">
            <v>2.2029263821006229E-3</v>
          </cell>
          <cell r="CN901">
            <v>-3.6095638243545669E-3</v>
          </cell>
          <cell r="CO901">
            <v>-1.965451479852276E-3</v>
          </cell>
          <cell r="CP901">
            <v>3.694599438824886E-5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-1.2932337675764516E-3</v>
          </cell>
          <cell r="G902">
            <v>-3.1843254347185268E-3</v>
          </cell>
          <cell r="H902">
            <v>-1.1102193262337856E-3</v>
          </cell>
          <cell r="I902">
            <v>-2.0404140064102794E-3</v>
          </cell>
          <cell r="J902">
            <v>-1.7242658609043504E-3</v>
          </cell>
          <cell r="K902">
            <v>-2.717701615740753E-3</v>
          </cell>
          <cell r="L902">
            <v>-1.2576939757375505E-3</v>
          </cell>
          <cell r="M902">
            <v>0</v>
          </cell>
          <cell r="N902">
            <v>-5.0531640348999707E-4</v>
          </cell>
          <cell r="O902">
            <v>-1.4043173938517173E-3</v>
          </cell>
          <cell r="P902">
            <v>-1.2499828116097067E-3</v>
          </cell>
          <cell r="Q902">
            <v>-1.1429921491591388E-3</v>
          </cell>
          <cell r="R902">
            <v>-1.2684191456034388E-3</v>
          </cell>
          <cell r="S902">
            <v>-3.2369968293360918E-4</v>
          </cell>
          <cell r="T902">
            <v>-1.8330619383394309E-3</v>
          </cell>
          <cell r="U902">
            <v>-1.793908634545871E-4</v>
          </cell>
          <cell r="V902">
            <v>8.8072828703683603E-5</v>
          </cell>
          <cell r="W902">
            <v>-3.8444773021781287E-3</v>
          </cell>
          <cell r="X902">
            <v>-1.6782341488604247E-3</v>
          </cell>
          <cell r="Y902">
            <v>-7.0536312724012173E-4</v>
          </cell>
          <cell r="Z902">
            <v>-8.0186111111046898E-5</v>
          </cell>
          <cell r="AA902">
            <v>-2.8152219821937496E-3</v>
          </cell>
          <cell r="AB902">
            <v>-3.0519279707752478E-4</v>
          </cell>
          <cell r="AC902">
            <v>-2.9474127635327751E-3</v>
          </cell>
          <cell r="AD902">
            <v>-7.2502469327262453E-4</v>
          </cell>
          <cell r="AE902">
            <v>-1.399736811427299E-3</v>
          </cell>
          <cell r="AF902">
            <v>0</v>
          </cell>
          <cell r="AG902">
            <v>-2.5371548916360842E-3</v>
          </cell>
          <cell r="AH902">
            <v>-2.8295146470912469E-3</v>
          </cell>
          <cell r="AI902">
            <v>-5.1428890933047922E-3</v>
          </cell>
          <cell r="AJ902">
            <v>-2.2095728341604559E-3</v>
          </cell>
          <cell r="AK902">
            <v>-2.3119437877493487E-3</v>
          </cell>
          <cell r="AL902">
            <v>0</v>
          </cell>
          <cell r="AM902">
            <v>-5.0411817617873611E-4</v>
          </cell>
          <cell r="AN902">
            <v>-5.2080317663816267E-4</v>
          </cell>
          <cell r="AO902">
            <v>-1.3059486111111074E-3</v>
          </cell>
          <cell r="AP902">
            <v>3.9097549501426743E-4</v>
          </cell>
          <cell r="AQ902">
            <v>0</v>
          </cell>
          <cell r="AR902">
            <v>-8.4211759975416633E-4</v>
          </cell>
          <cell r="AS902">
            <v>0</v>
          </cell>
          <cell r="AT902">
            <v>-3.9460235347998918E-4</v>
          </cell>
          <cell r="AU902">
            <v>-2.0343284222497648E-3</v>
          </cell>
          <cell r="AV902">
            <v>-4.01004316595438E-3</v>
          </cell>
          <cell r="AW902">
            <v>-1.2008387510339391E-3</v>
          </cell>
          <cell r="AX902">
            <v>-5.8459186253556616E-4</v>
          </cell>
          <cell r="AY902">
            <v>0</v>
          </cell>
          <cell r="AZ902">
            <v>0</v>
          </cell>
          <cell r="BA902">
            <v>-1.9398274928774661E-3</v>
          </cell>
          <cell r="BB902">
            <v>0</v>
          </cell>
          <cell r="BC902">
            <v>0</v>
          </cell>
          <cell r="BD902">
            <v>0</v>
          </cell>
          <cell r="BE902">
            <v>-1.0250831181109477E-3</v>
          </cell>
          <cell r="BF902">
            <v>0</v>
          </cell>
          <cell r="BG902">
            <v>-9.5100433244910132E-4</v>
          </cell>
          <cell r="BH902">
            <v>-1.165881126619861E-3</v>
          </cell>
          <cell r="BI902">
            <v>-2.4591355235042966E-3</v>
          </cell>
          <cell r="BJ902">
            <v>-5.0444751723187631E-3</v>
          </cell>
          <cell r="BK902">
            <v>-9.5567883903141526E-4</v>
          </cell>
          <cell r="BL902">
            <v>0</v>
          </cell>
          <cell r="BM902">
            <v>-1.1912805693403694E-4</v>
          </cell>
          <cell r="BN902">
            <v>-4.8073094729350618E-4</v>
          </cell>
          <cell r="BO902">
            <v>-1.113578105183366E-3</v>
          </cell>
          <cell r="BP902">
            <v>0</v>
          </cell>
          <cell r="BQ902">
            <v>0</v>
          </cell>
          <cell r="BR902">
            <v>-2.6726896036617376E-3</v>
          </cell>
          <cell r="BS902">
            <v>-2.1133852129859854E-3</v>
          </cell>
          <cell r="BT902">
            <v>-6.7957940705126729E-4</v>
          </cell>
          <cell r="BU902">
            <v>-6.6124602736420957E-3</v>
          </cell>
          <cell r="BV902">
            <v>-7.898156762820574E-4</v>
          </cell>
          <cell r="BW902">
            <v>-2.6498975165427097E-3</v>
          </cell>
          <cell r="BX902">
            <v>-4.9254834415954907E-3</v>
          </cell>
          <cell r="BY902">
            <v>-4.279259160463178E-3</v>
          </cell>
          <cell r="BZ902">
            <v>-2.3719901537082588E-3</v>
          </cell>
          <cell r="CA902">
            <v>-3.612628933404527E-3</v>
          </cell>
          <cell r="CB902">
            <v>-4.064136372518512E-3</v>
          </cell>
          <cell r="CC902">
            <v>-9.4855596688031563E-4</v>
          </cell>
          <cell r="CD902">
            <v>1.181162193272578E-3</v>
          </cell>
          <cell r="CE902">
            <v>-2.1050089909202541E-3</v>
          </cell>
          <cell r="CF902">
            <v>0</v>
          </cell>
          <cell r="CG902">
            <v>1.2423228922466834E-3</v>
          </cell>
          <cell r="CH902">
            <v>-2.1049651192446284E-3</v>
          </cell>
          <cell r="CI902">
            <v>-4.7037941951567075E-3</v>
          </cell>
          <cell r="CJ902">
            <v>-7.8107520223325011E-3</v>
          </cell>
          <cell r="CK902">
            <v>-2.9736232353989589E-3</v>
          </cell>
          <cell r="CL902">
            <v>-1.1658062385580537E-3</v>
          </cell>
          <cell r="CM902">
            <v>-3.9059788254755534E-3</v>
          </cell>
          <cell r="CN902">
            <v>-3.9071713675213893E-3</v>
          </cell>
          <cell r="CO902">
            <v>6.1648823855803281E-4</v>
          </cell>
          <cell r="CP902">
            <v>-3.358075249287884E-4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1.3072139527567916E-3</v>
          </cell>
          <cell r="I903">
            <v>9.3043291962174868E-4</v>
          </cell>
          <cell r="J903">
            <v>-1.8561985243648049E-4</v>
          </cell>
          <cell r="K903">
            <v>-3.9069148936587972E-6</v>
          </cell>
          <cell r="L903">
            <v>7.6290752545188356E-4</v>
          </cell>
          <cell r="M903">
            <v>-3.8182338137737748E-5</v>
          </cell>
          <cell r="N903">
            <v>2.3796458333324999E-4</v>
          </cell>
          <cell r="O903">
            <v>1.2330696636925209E-4</v>
          </cell>
          <cell r="P903">
            <v>0</v>
          </cell>
          <cell r="Q903">
            <v>0</v>
          </cell>
          <cell r="R903">
            <v>-8.6386205224497914E-5</v>
          </cell>
          <cell r="S903">
            <v>0</v>
          </cell>
          <cell r="T903">
            <v>0</v>
          </cell>
          <cell r="U903">
            <v>5.6698195493026793E-4</v>
          </cell>
          <cell r="V903">
            <v>7.995807771871144E-5</v>
          </cell>
          <cell r="W903">
            <v>7.2075637725915742E-4</v>
          </cell>
          <cell r="X903">
            <v>-2.4616533687937814E-4</v>
          </cell>
          <cell r="Y903">
            <v>8.2792832017841711E-4</v>
          </cell>
          <cell r="Z903">
            <v>-4.4455872083043468E-4</v>
          </cell>
          <cell r="AA903">
            <v>-2.150298313091048E-3</v>
          </cell>
          <cell r="AB903">
            <v>-4.4645624571043596E-4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-5.0383070770987359E-7</v>
          </cell>
          <cell r="BF903">
            <v>0</v>
          </cell>
          <cell r="BG903">
            <v>0</v>
          </cell>
          <cell r="BH903">
            <v>-1.3255004575613016E-4</v>
          </cell>
          <cell r="BI903">
            <v>0</v>
          </cell>
          <cell r="BJ903">
            <v>8.8938272134575502E-5</v>
          </cell>
          <cell r="BK903">
            <v>9.1607520685599297E-5</v>
          </cell>
          <cell r="BL903">
            <v>0</v>
          </cell>
          <cell r="BM903">
            <v>0</v>
          </cell>
          <cell r="BN903">
            <v>0</v>
          </cell>
          <cell r="BO903">
            <v>-5.0989118622724039E-5</v>
          </cell>
          <cell r="BP903">
            <v>0</v>
          </cell>
          <cell r="BQ903">
            <v>0</v>
          </cell>
          <cell r="BR903">
            <v>8.6381740017071884E-6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1.0170753260119181E-4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-3.8132711550065146E-6</v>
          </cell>
          <cell r="CF903">
            <v>0</v>
          </cell>
          <cell r="CG903">
            <v>0</v>
          </cell>
          <cell r="CH903">
            <v>0</v>
          </cell>
          <cell r="CI903">
            <v>-4.6394799054327862E-5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-4.9193144658954413E-3</v>
          </cell>
          <cell r="G904">
            <v>-1.9577716097758935E-3</v>
          </cell>
          <cell r="H904">
            <v>-1.4623051251764774E-3</v>
          </cell>
          <cell r="I904">
            <v>-8.2606792788997296E-4</v>
          </cell>
          <cell r="J904">
            <v>-4.2292212514934424E-3</v>
          </cell>
          <cell r="K904">
            <v>-3.9855891877104699E-3</v>
          </cell>
          <cell r="L904">
            <v>-3.1767402601281525E-3</v>
          </cell>
          <cell r="M904">
            <v>-5.4202185836860206E-4</v>
          </cell>
          <cell r="N904">
            <v>-7.1437748877656304E-4</v>
          </cell>
          <cell r="O904">
            <v>-7.7689973864991657E-4</v>
          </cell>
          <cell r="P904">
            <v>-5.0689303872054059E-3</v>
          </cell>
          <cell r="Q904">
            <v>-2.2726201124144141E-3</v>
          </cell>
          <cell r="R904">
            <v>-2.3704615940685625E-3</v>
          </cell>
          <cell r="S904">
            <v>-5.8092279990767937E-3</v>
          </cell>
          <cell r="T904">
            <v>-5.2730776851852013E-3</v>
          </cell>
          <cell r="U904">
            <v>-1.1458739545997521E-3</v>
          </cell>
          <cell r="V904">
            <v>-1.1625621863075031E-3</v>
          </cell>
          <cell r="W904">
            <v>-5.6046317923862388E-3</v>
          </cell>
          <cell r="X904">
            <v>-4.1351055836139072E-3</v>
          </cell>
          <cell r="Y904">
            <v>-6.1196739383079235E-4</v>
          </cell>
          <cell r="Z904">
            <v>-7.9747787009887272E-4</v>
          </cell>
          <cell r="AA904">
            <v>-1.2891448484848578E-3</v>
          </cell>
          <cell r="AB904">
            <v>-3.8428986776362084E-4</v>
          </cell>
          <cell r="AC904">
            <v>-1.5509236882715882E-3</v>
          </cell>
          <cell r="AD904">
            <v>-9.1879620125989714E-4</v>
          </cell>
          <cell r="AE904">
            <v>-9.4622047547393562E-4</v>
          </cell>
          <cell r="AF904">
            <v>0</v>
          </cell>
          <cell r="AG904">
            <v>-2.9487298581043486E-5</v>
          </cell>
          <cell r="AH904">
            <v>-3.8123817951024597E-4</v>
          </cell>
          <cell r="AI904">
            <v>-1.9394915965207371E-3</v>
          </cell>
          <cell r="AJ904">
            <v>-2.1304196915390428E-3</v>
          </cell>
          <cell r="AK904">
            <v>-4.387465754769948E-3</v>
          </cell>
          <cell r="AL904">
            <v>2.077082518736062E-4</v>
          </cell>
          <cell r="AM904">
            <v>0</v>
          </cell>
          <cell r="AN904">
            <v>-1.5893498877665446E-3</v>
          </cell>
          <cell r="AO904">
            <v>-1.1494572200499986E-3</v>
          </cell>
          <cell r="AP904">
            <v>0</v>
          </cell>
          <cell r="AQ904">
            <v>0</v>
          </cell>
          <cell r="AR904">
            <v>-1.9211479974401424E-3</v>
          </cell>
          <cell r="AS904">
            <v>0</v>
          </cell>
          <cell r="AT904">
            <v>-2.9222517887205757E-3</v>
          </cell>
          <cell r="AU904">
            <v>-2.2322964184859351E-3</v>
          </cell>
          <cell r="AV904">
            <v>-2.2235494416386614E-3</v>
          </cell>
          <cell r="AW904">
            <v>-6.5092542128271647E-3</v>
          </cell>
          <cell r="AX904">
            <v>-1.6858662668349789E-3</v>
          </cell>
          <cell r="AY904">
            <v>-5.5226265341584702E-4</v>
          </cell>
          <cell r="AZ904">
            <v>0</v>
          </cell>
          <cell r="BA904">
            <v>-3.1076090530303135E-3</v>
          </cell>
          <cell r="BB904">
            <v>-3.216414847398652E-3</v>
          </cell>
          <cell r="BC904">
            <v>-7.0227180134674327E-4</v>
          </cell>
          <cell r="BD904">
            <v>0</v>
          </cell>
          <cell r="BE904">
            <v>-1.2809033544690096E-3</v>
          </cell>
          <cell r="BF904">
            <v>0</v>
          </cell>
          <cell r="BG904">
            <v>-7.7134968942293991E-4</v>
          </cell>
          <cell r="BH904">
            <v>-2.8886168377322274E-3</v>
          </cell>
          <cell r="BI904">
            <v>-5.3514940698654034E-3</v>
          </cell>
          <cell r="BJ904">
            <v>-1.8775921771477799E-3</v>
          </cell>
          <cell r="BK904">
            <v>-2.1945552609427543E-3</v>
          </cell>
          <cell r="BL904">
            <v>0</v>
          </cell>
          <cell r="BM904">
            <v>-7.6527954273986065E-5</v>
          </cell>
          <cell r="BN904">
            <v>-1.3336054012346166E-3</v>
          </cell>
          <cell r="BO904">
            <v>-1.7804629493862745E-3</v>
          </cell>
          <cell r="BP904">
            <v>0</v>
          </cell>
          <cell r="BQ904">
            <v>8.1507589334206543E-4</v>
          </cell>
          <cell r="BR904">
            <v>-3.3201669130805134E-3</v>
          </cell>
          <cell r="BS904">
            <v>1.0274725752145164E-3</v>
          </cell>
          <cell r="BT904">
            <v>2.745742830086606E-3</v>
          </cell>
          <cell r="BU904">
            <v>-4.2807977286304366E-3</v>
          </cell>
          <cell r="BV904">
            <v>-7.7873724060044669E-3</v>
          </cell>
          <cell r="BW904">
            <v>-1.2101261893124771E-2</v>
          </cell>
          <cell r="BX904">
            <v>-6.7538758501683449E-3</v>
          </cell>
          <cell r="BY904">
            <v>-1.9459833346909816E-3</v>
          </cell>
          <cell r="BZ904">
            <v>-2.0734963478875046E-3</v>
          </cell>
          <cell r="CA904">
            <v>-2.0209460437711213E-3</v>
          </cell>
          <cell r="CB904">
            <v>-1.7320670278049288E-3</v>
          </cell>
          <cell r="CC904">
            <v>-1.1172924382714111E-3</v>
          </cell>
          <cell r="CD904">
            <v>-3.3569991582492742E-3</v>
          </cell>
          <cell r="CE904">
            <v>-2.1827757769706801E-3</v>
          </cell>
          <cell r="CF904">
            <v>0</v>
          </cell>
          <cell r="CG904">
            <v>-1.4262838955025892E-3</v>
          </cell>
          <cell r="CH904">
            <v>-3.8248165892799113E-3</v>
          </cell>
          <cell r="CI904">
            <v>-6.4167932407407369E-3</v>
          </cell>
          <cell r="CJ904">
            <v>-4.8472480001628959E-3</v>
          </cell>
          <cell r="CK904">
            <v>2.9777240460154841E-4</v>
          </cell>
          <cell r="CL904">
            <v>-1.4938672205930259E-3</v>
          </cell>
          <cell r="CM904">
            <v>-1.8352024655153842E-3</v>
          </cell>
          <cell r="CN904">
            <v>-3.2426379548260997E-3</v>
          </cell>
          <cell r="CO904">
            <v>-1.665272007711549E-3</v>
          </cell>
          <cell r="CP904">
            <v>-1.7422950336700715E-3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-1.4207093216712097E-3</v>
          </cell>
          <cell r="I905">
            <v>-5.6937506909937596E-5</v>
          </cell>
          <cell r="J905">
            <v>-1.380211161932654E-4</v>
          </cell>
          <cell r="K905">
            <v>5.5555237700344318E-5</v>
          </cell>
          <cell r="L905">
            <v>6.2949254801264454E-4</v>
          </cell>
          <cell r="M905">
            <v>-5.4302431123953721E-4</v>
          </cell>
          <cell r="N905">
            <v>2.0659041597570482E-4</v>
          </cell>
          <cell r="O905">
            <v>-1.5594113612049654E-4</v>
          </cell>
          <cell r="P905">
            <v>0</v>
          </cell>
          <cell r="Q905">
            <v>0</v>
          </cell>
          <cell r="R905">
            <v>-2.1946182606374931E-4</v>
          </cell>
          <cell r="S905">
            <v>0</v>
          </cell>
          <cell r="T905">
            <v>0</v>
          </cell>
          <cell r="U905">
            <v>-8.2651353447815712E-5</v>
          </cell>
          <cell r="V905">
            <v>-1.3835760323383517E-3</v>
          </cell>
          <cell r="W905">
            <v>2.4768653506657134E-4</v>
          </cell>
          <cell r="X905">
            <v>-5.5800784964066263E-4</v>
          </cell>
          <cell r="Y905">
            <v>-2.5509297905634831E-4</v>
          </cell>
          <cell r="Z905">
            <v>-2.3244309902104021E-4</v>
          </cell>
          <cell r="AA905">
            <v>-5.3762793946926513E-4</v>
          </cell>
          <cell r="AB905">
            <v>1.3775212646449653E-4</v>
          </cell>
          <cell r="AC905">
            <v>0</v>
          </cell>
          <cell r="AD905">
            <v>0</v>
          </cell>
          <cell r="AE905">
            <v>-7.9806256730041714E-5</v>
          </cell>
          <cell r="AF905">
            <v>0</v>
          </cell>
          <cell r="AG905">
            <v>0</v>
          </cell>
          <cell r="AH905">
            <v>-1.6468452094364761E-4</v>
          </cell>
          <cell r="AI905">
            <v>-3.3168470563849084E-4</v>
          </cell>
          <cell r="AJ905">
            <v>9.3312092762032339E-5</v>
          </cell>
          <cell r="AK905">
            <v>-1.0350100608064183E-4</v>
          </cell>
          <cell r="AL905">
            <v>-1.0670262932649388E-4</v>
          </cell>
          <cell r="AM905">
            <v>-1.4199633552669511E-4</v>
          </cell>
          <cell r="AN905">
            <v>-5.4917357655837051E-6</v>
          </cell>
          <cell r="AO905">
            <v>-1.93120874124042E-4</v>
          </cell>
          <cell r="AP905">
            <v>0</v>
          </cell>
          <cell r="AQ905">
            <v>0</v>
          </cell>
          <cell r="AR905">
            <v>-8.7645786308265805E-5</v>
          </cell>
          <cell r="AS905">
            <v>0</v>
          </cell>
          <cell r="AT905">
            <v>0</v>
          </cell>
          <cell r="AU905">
            <v>2.5945300379803804E-5</v>
          </cell>
          <cell r="AV905">
            <v>-4.2982392205637154E-4</v>
          </cell>
          <cell r="AW905">
            <v>-3.608133552666648E-4</v>
          </cell>
          <cell r="AX905">
            <v>-8.7270450525145371E-5</v>
          </cell>
          <cell r="AY905">
            <v>3.5002590541910461E-4</v>
          </cell>
          <cell r="AZ905">
            <v>-2.2386778874439184E-4</v>
          </cell>
          <cell r="BA905">
            <v>-1.9125212893866816E-4</v>
          </cell>
          <cell r="BB905">
            <v>-1.3775189910658625E-4</v>
          </cell>
          <cell r="BC905">
            <v>0</v>
          </cell>
          <cell r="BD905">
            <v>0</v>
          </cell>
          <cell r="BE905">
            <v>-1.4349818176873086E-4</v>
          </cell>
          <cell r="BF905">
            <v>0</v>
          </cell>
          <cell r="BG905">
            <v>-2.093446846228586E-4</v>
          </cell>
          <cell r="BH905">
            <v>-8.5688987856435972E-5</v>
          </cell>
          <cell r="BI905">
            <v>5.401250497513721E-5</v>
          </cell>
          <cell r="BJ905">
            <v>-2.1876616821805972E-4</v>
          </cell>
          <cell r="BK905">
            <v>6.2441023355425118E-5</v>
          </cell>
          <cell r="BL905">
            <v>-5.8701118065634939E-5</v>
          </cell>
          <cell r="BM905">
            <v>-4.6261946664524767E-4</v>
          </cell>
          <cell r="BN905">
            <v>4.7647901188496711E-5</v>
          </cell>
          <cell r="BO905">
            <v>-9.5678669328091992E-4</v>
          </cell>
          <cell r="BP905">
            <v>1.2956846323941562E-4</v>
          </cell>
          <cell r="BQ905">
            <v>0</v>
          </cell>
          <cell r="BR905">
            <v>-1.4219674989240927E-5</v>
          </cell>
          <cell r="BS905">
            <v>0</v>
          </cell>
          <cell r="BT905">
            <v>-4.6493988391405061E-5</v>
          </cell>
          <cell r="BU905">
            <v>-6.1857698439254927E-4</v>
          </cell>
          <cell r="BV905">
            <v>5.687046550580388E-4</v>
          </cell>
          <cell r="BW905">
            <v>6.5928675573742601E-4</v>
          </cell>
          <cell r="BX905">
            <v>3.9674307352133287E-5</v>
          </cell>
          <cell r="BY905">
            <v>-1.6010874926444818E-4</v>
          </cell>
          <cell r="BZ905">
            <v>1.0906716417791174E-6</v>
          </cell>
          <cell r="CA905">
            <v>-8.82766611525726E-4</v>
          </cell>
          <cell r="CB905">
            <v>2.9907158428293945E-4</v>
          </cell>
          <cell r="CC905">
            <v>-4.2012728026508128E-5</v>
          </cell>
          <cell r="CD905">
            <v>0</v>
          </cell>
          <cell r="CE905">
            <v>2.6078054567280073E-5</v>
          </cell>
          <cell r="CF905">
            <v>0</v>
          </cell>
          <cell r="CG905">
            <v>-4.6493958777538147E-5</v>
          </cell>
          <cell r="CH905">
            <v>9.6778646953404879E-4</v>
          </cell>
          <cell r="CI905">
            <v>1.3555741929241472E-4</v>
          </cell>
          <cell r="CJ905">
            <v>2.811767907773266E-5</v>
          </cell>
          <cell r="CK905">
            <v>1.8310012161412703E-4</v>
          </cell>
          <cell r="CL905">
            <v>-1.1419217300594198E-3</v>
          </cell>
          <cell r="CM905">
            <v>1.5814948282780183E-4</v>
          </cell>
          <cell r="CN905">
            <v>-5.5399031370917395E-5</v>
          </cell>
          <cell r="CO905">
            <v>8.9634908789437695E-5</v>
          </cell>
          <cell r="CP905">
            <v>-7.7401879491345582E-6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-2.2437525847807116E-4</v>
          </cell>
          <cell r="G906">
            <v>6.9076038903825854E-6</v>
          </cell>
          <cell r="H906">
            <v>-5.14518196856939E-4</v>
          </cell>
          <cell r="I906">
            <v>-3.0683584205840053E-3</v>
          </cell>
          <cell r="J906">
            <v>-5.8464069823543907E-4</v>
          </cell>
          <cell r="K906">
            <v>1.293144132834767E-3</v>
          </cell>
          <cell r="L906">
            <v>-3.1664611852080804E-3</v>
          </cell>
          <cell r="M906">
            <v>0</v>
          </cell>
          <cell r="N906">
            <v>-6.5680419337604823E-4</v>
          </cell>
          <cell r="O906">
            <v>-5.5139504066720191E-4</v>
          </cell>
          <cell r="P906">
            <v>0</v>
          </cell>
          <cell r="Q906">
            <v>0</v>
          </cell>
          <cell r="R906">
            <v>-7.1945216258345601E-4</v>
          </cell>
          <cell r="S906">
            <v>0</v>
          </cell>
          <cell r="T906">
            <v>-6.2990222451375644E-6</v>
          </cell>
          <cell r="U906">
            <v>-1.4713082954231904E-3</v>
          </cell>
          <cell r="V906">
            <v>-2.3657907051282123E-3</v>
          </cell>
          <cell r="W906">
            <v>-8.1825498862692081E-4</v>
          </cell>
          <cell r="X906">
            <v>2.5160716702282704E-4</v>
          </cell>
          <cell r="Y906">
            <v>-1.2735726917907364E-3</v>
          </cell>
          <cell r="Z906">
            <v>-7.3152162599948722E-4</v>
          </cell>
          <cell r="AA906">
            <v>-1.7075134731124875E-3</v>
          </cell>
          <cell r="AB906">
            <v>-4.7220550730631139E-4</v>
          </cell>
          <cell r="AC906">
            <v>0</v>
          </cell>
          <cell r="AD906">
            <v>0</v>
          </cell>
          <cell r="AE906">
            <v>-1.9757617668592076E-6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-2.3263001447448861E-5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-2.5496254845658317E-5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-3.1105430911682053E-4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-1.7514381720429295E-4</v>
          </cell>
          <cell r="G907">
            <v>1.0771799845269991E-3</v>
          </cell>
          <cell r="H907">
            <v>2.7431340260545833E-3</v>
          </cell>
          <cell r="I907">
            <v>-1.174111436253622E-3</v>
          </cell>
          <cell r="J907">
            <v>-9.21243727598553E-4</v>
          </cell>
          <cell r="K907">
            <v>-8.0738354166665083E-4</v>
          </cell>
          <cell r="L907">
            <v>-1.9390043665563628E-3</v>
          </cell>
          <cell r="M907">
            <v>-1.2923904052941637E-5</v>
          </cell>
          <cell r="N907">
            <v>-2.6276623219373407E-3</v>
          </cell>
          <cell r="O907">
            <v>-1.7834727391780048E-4</v>
          </cell>
          <cell r="P907">
            <v>-1.0241246972934603E-3</v>
          </cell>
          <cell r="Q907">
            <v>0</v>
          </cell>
          <cell r="R907">
            <v>-5.1798388237617177E-4</v>
          </cell>
          <cell r="S907">
            <v>0</v>
          </cell>
          <cell r="T907">
            <v>5.9764051434674226E-4</v>
          </cell>
          <cell r="U907">
            <v>-4.9533824441683194E-4</v>
          </cell>
          <cell r="V907">
            <v>-2.053945887642461E-3</v>
          </cell>
          <cell r="W907">
            <v>-1.735111679762924E-3</v>
          </cell>
          <cell r="X907">
            <v>-1.8963410078348675E-3</v>
          </cell>
          <cell r="Y907">
            <v>5.0571543975735933E-4</v>
          </cell>
          <cell r="Z907">
            <v>-9.7299279707752095E-4</v>
          </cell>
          <cell r="AA907">
            <v>9.9109748397435693E-4</v>
          </cell>
          <cell r="AB907">
            <v>-2.1052429762890013E-3</v>
          </cell>
          <cell r="AC907">
            <v>1.0623236289174498E-3</v>
          </cell>
          <cell r="AD907">
            <v>0</v>
          </cell>
          <cell r="AE907">
            <v>5.0395566971062067E-5</v>
          </cell>
          <cell r="AF907">
            <v>0</v>
          </cell>
          <cell r="AG907">
            <v>0</v>
          </cell>
          <cell r="AH907">
            <v>0</v>
          </cell>
          <cell r="AI907">
            <v>-9.6153899572737345E-5</v>
          </cell>
          <cell r="AJ907">
            <v>0</v>
          </cell>
          <cell r="AK907">
            <v>1.9612428774851143E-5</v>
          </cell>
          <cell r="AL907">
            <v>9.1357044389284159E-5</v>
          </cell>
          <cell r="AM907">
            <v>0</v>
          </cell>
          <cell r="AN907">
            <v>0</v>
          </cell>
          <cell r="AO907">
            <v>5.7608250620344581E-4</v>
          </cell>
          <cell r="AP907">
            <v>0</v>
          </cell>
          <cell r="AQ907">
            <v>0</v>
          </cell>
          <cell r="AR907">
            <v>1.4722049525850434E-5</v>
          </cell>
          <cell r="AS907">
            <v>0</v>
          </cell>
          <cell r="AT907">
            <v>0</v>
          </cell>
          <cell r="AU907">
            <v>0</v>
          </cell>
          <cell r="AV907">
            <v>6.5369820156696568E-4</v>
          </cell>
          <cell r="AW907">
            <v>-4.5927090226077771E-4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-1.1398527625983146E-4</v>
          </cell>
          <cell r="BF907">
            <v>0</v>
          </cell>
          <cell r="BG907">
            <v>0</v>
          </cell>
          <cell r="BH907">
            <v>0</v>
          </cell>
          <cell r="BI907">
            <v>-5.7887311253551621E-4</v>
          </cell>
          <cell r="BJ907">
            <v>-7.5626695616209938E-4</v>
          </cell>
          <cell r="BK907">
            <v>-3.0271403133885766E-5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-5.9498640209394438E-3</v>
          </cell>
          <cell r="G908">
            <v>-2.1964188344424929E-3</v>
          </cell>
          <cell r="H908">
            <v>-9.1906705810229639E-4</v>
          </cell>
          <cell r="I908">
            <v>-2.2158728070173495E-4</v>
          </cell>
          <cell r="J908">
            <v>-7.2646093920957777E-3</v>
          </cell>
          <cell r="K908">
            <v>-4.1050114493177414E-3</v>
          </cell>
          <cell r="L908">
            <v>-1.9767872759856864E-3</v>
          </cell>
          <cell r="M908">
            <v>-1.3440860215053752E-3</v>
          </cell>
          <cell r="N908">
            <v>-2.5842930311890111E-3</v>
          </cell>
          <cell r="O908">
            <v>-5.3041766176187277E-4</v>
          </cell>
          <cell r="P908">
            <v>-5.3612518664716835E-3</v>
          </cell>
          <cell r="Q908">
            <v>-5.3266255800792361E-3</v>
          </cell>
          <cell r="R908">
            <v>-1.5549685780661404E-3</v>
          </cell>
          <cell r="S908">
            <v>-2.9371539803809688E-3</v>
          </cell>
          <cell r="T908">
            <v>-8.8109059106111776E-5</v>
          </cell>
          <cell r="U908">
            <v>-6.6490951707232071E-4</v>
          </cell>
          <cell r="V908">
            <v>-1.1132115009746535E-3</v>
          </cell>
          <cell r="W908">
            <v>-1.5946533672892005E-3</v>
          </cell>
          <cell r="X908">
            <v>-3.1590386403508308E-3</v>
          </cell>
          <cell r="Y908">
            <v>-1.6152793340879212E-3</v>
          </cell>
          <cell r="Z908">
            <v>-2.7989937370307971E-3</v>
          </cell>
          <cell r="AA908">
            <v>-1.3899076510721642E-3</v>
          </cell>
          <cell r="AB908">
            <v>-4.7858031503483778E-4</v>
          </cell>
          <cell r="AC908">
            <v>-1.4863235867446645E-3</v>
          </cell>
          <cell r="AD908">
            <v>-1.2214631673268528E-3</v>
          </cell>
          <cell r="AE908">
            <v>-2.8504328235200438E-3</v>
          </cell>
          <cell r="AF908">
            <v>-3.9964508677606814E-3</v>
          </cell>
          <cell r="AG908">
            <v>-2.3412019214703594E-3</v>
          </cell>
          <cell r="AH908">
            <v>-5.442045793246586E-3</v>
          </cell>
          <cell r="AI908">
            <v>-1.5938240740740739E-3</v>
          </cell>
          <cell r="AJ908">
            <v>-9.6103116298811853E-3</v>
          </cell>
          <cell r="AK908">
            <v>-3.9019856666667185E-3</v>
          </cell>
          <cell r="AL908">
            <v>-1.1719991511038863E-4</v>
          </cell>
          <cell r="AM908">
            <v>-1.3440860215053752E-3</v>
          </cell>
          <cell r="AN908">
            <v>-2.265196125731006E-3</v>
          </cell>
          <cell r="AO908">
            <v>-9.862764827391346E-4</v>
          </cell>
          <cell r="AP908">
            <v>-4.429871101364613E-4</v>
          </cell>
          <cell r="AQ908">
            <v>-2.0111950150915048E-3</v>
          </cell>
          <cell r="AR908">
            <v>-2.0804153061764752E-3</v>
          </cell>
          <cell r="AS908">
            <v>-2.9038427419355584E-3</v>
          </cell>
          <cell r="AT908">
            <v>-2.6054596908942074E-4</v>
          </cell>
          <cell r="AU908">
            <v>-4.9354973920015532E-3</v>
          </cell>
          <cell r="AV908">
            <v>-2.4498369532163222E-3</v>
          </cell>
          <cell r="AW908">
            <v>-4.8285420439539983E-3</v>
          </cell>
          <cell r="AX908">
            <v>-1.242180633528267E-3</v>
          </cell>
          <cell r="AY908">
            <v>-1.5319578853046911E-3</v>
          </cell>
          <cell r="AZ908">
            <v>1.3182322863610763E-3</v>
          </cell>
          <cell r="BA908">
            <v>-6.918361403508988E-4</v>
          </cell>
          <cell r="BB908">
            <v>-3.570818892661809E-3</v>
          </cell>
          <cell r="BC908">
            <v>-1.5379551169591443E-3</v>
          </cell>
          <cell r="BD908">
            <v>-2.0766712110923402E-3</v>
          </cell>
          <cell r="BE908">
            <v>-2.2535954555211735E-3</v>
          </cell>
          <cell r="BF908">
            <v>-1.463748696000855E-3</v>
          </cell>
          <cell r="BG908">
            <v>-3.4070445654365566E-3</v>
          </cell>
          <cell r="BH908">
            <v>-2.412083003206944E-3</v>
          </cell>
          <cell r="BI908">
            <v>-8.2847716374273572E-4</v>
          </cell>
          <cell r="BJ908">
            <v>-2.7001323476702477E-3</v>
          </cell>
          <cell r="BK908">
            <v>-3.6259678898635794E-3</v>
          </cell>
          <cell r="BL908">
            <v>-1.3433449550556142E-3</v>
          </cell>
          <cell r="BM908">
            <v>-1.2435897000565577E-3</v>
          </cell>
          <cell r="BN908">
            <v>-2.0471489278752197E-3</v>
          </cell>
          <cell r="BO908">
            <v>-1.8385199509526329E-3</v>
          </cell>
          <cell r="BP908">
            <v>-4.0398524658868951E-3</v>
          </cell>
          <cell r="BQ908">
            <v>-2.216912021316686E-3</v>
          </cell>
          <cell r="BR908">
            <v>-1.0983840350076712E-3</v>
          </cell>
          <cell r="BS908">
            <v>1.8939579796262151E-4</v>
          </cell>
          <cell r="BT908">
            <v>-2.3868598057643631E-3</v>
          </cell>
          <cell r="BU908">
            <v>-4.5534676495000426E-3</v>
          </cell>
          <cell r="BV908">
            <v>-1.7297493664714114E-4</v>
          </cell>
          <cell r="BW908">
            <v>-1.5031238681381121E-3</v>
          </cell>
          <cell r="BX908">
            <v>-2.9060654941520658E-3</v>
          </cell>
          <cell r="BY908">
            <v>-1.2675215053763456E-3</v>
          </cell>
          <cell r="BZ908">
            <v>-3.0989115261265132E-4</v>
          </cell>
          <cell r="CA908">
            <v>-2.5291439571149543E-3</v>
          </cell>
          <cell r="CB908">
            <v>-5.4836731277113637E-4</v>
          </cell>
          <cell r="CC908">
            <v>3.1876635233918371E-3</v>
          </cell>
          <cell r="CD908">
            <v>-4.4129760894162651E-4</v>
          </cell>
          <cell r="CE908">
            <v>-1.7948445307218175E-3</v>
          </cell>
          <cell r="CF908">
            <v>-3.5277337766458361E-3</v>
          </cell>
          <cell r="CG908">
            <v>-4.323828534878893E-3</v>
          </cell>
          <cell r="CH908">
            <v>-2.746106041312979E-3</v>
          </cell>
          <cell r="CI908">
            <v>-7.5914010721245262E-4</v>
          </cell>
          <cell r="CJ908">
            <v>-2.2227277367478093E-3</v>
          </cell>
          <cell r="CK908">
            <v>-3.0053321934697674E-3</v>
          </cell>
          <cell r="CL908">
            <v>-1.603852136389361E-3</v>
          </cell>
          <cell r="CM908">
            <v>3.0623437558952027E-4</v>
          </cell>
          <cell r="CN908">
            <v>-2.5425145711500674E-3</v>
          </cell>
          <cell r="CO908">
            <v>3.5933715336722294E-5</v>
          </cell>
          <cell r="CP908">
            <v>-1.3959045760234545E-3</v>
          </cell>
          <cell r="CQ908">
            <v>-1.4790699867872625E-5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10">
          <cell r="F910">
            <v>-2.4323636580861896E-3</v>
          </cell>
          <cell r="G910">
            <v>-6.1792145593875247E-4</v>
          </cell>
          <cell r="H910">
            <v>1.9684187981972023E-4</v>
          </cell>
          <cell r="I910">
            <v>1.4601791526377972E-4</v>
          </cell>
          <cell r="J910">
            <v>-4.5306183651026566E-3</v>
          </cell>
          <cell r="K910">
            <v>-1.2772314333613644E-3</v>
          </cell>
          <cell r="L910">
            <v>-1.2324466167046855E-3</v>
          </cell>
          <cell r="M910">
            <v>-2.6670540078202465E-4</v>
          </cell>
          <cell r="N910">
            <v>-9.697748512906279E-4</v>
          </cell>
          <cell r="O910">
            <v>-8.432833428369535E-4</v>
          </cell>
          <cell r="P910">
            <v>-2.617188594837172E-3</v>
          </cell>
          <cell r="Q910">
            <v>-1.4412122841316322E-3</v>
          </cell>
          <cell r="R910">
            <v>-1.0330506681426321E-3</v>
          </cell>
          <cell r="S910">
            <v>-2.8451654664929382E-3</v>
          </cell>
          <cell r="T910">
            <v>-1.1227799816618256E-3</v>
          </cell>
          <cell r="U910">
            <v>-8.5596051917025129E-4</v>
          </cell>
          <cell r="V910">
            <v>2.7814525813693591E-4</v>
          </cell>
          <cell r="W910">
            <v>-9.6122458754210882E-4</v>
          </cell>
          <cell r="X910">
            <v>-8.1901937429856853E-4</v>
          </cell>
          <cell r="Y910">
            <v>-6.3474558080808818E-4</v>
          </cell>
          <cell r="Z910">
            <v>-9.6443681573801787E-4</v>
          </cell>
          <cell r="AA910">
            <v>-1.0305355513468561E-3</v>
          </cell>
          <cell r="AB910">
            <v>-1.8610356549364493E-3</v>
          </cell>
          <cell r="AC910">
            <v>-3.497902567339839E-4</v>
          </cell>
          <cell r="AD910">
            <v>-1.1674202997719596E-3</v>
          </cell>
          <cell r="AE910">
            <v>-1.3807847328305423E-3</v>
          </cell>
          <cell r="AF910">
            <v>-2.4280171635712167E-3</v>
          </cell>
          <cell r="AG910">
            <v>-2.4888794793170299E-3</v>
          </cell>
          <cell r="AH910">
            <v>-1.7031089116975595E-3</v>
          </cell>
          <cell r="AI910">
            <v>-2.74724280303007E-4</v>
          </cell>
          <cell r="AJ910">
            <v>-3.7801955360051986E-3</v>
          </cell>
          <cell r="AK910">
            <v>-1.9726306762065104E-3</v>
          </cell>
          <cell r="AL910">
            <v>-5.3029637775606209E-4</v>
          </cell>
          <cell r="AM910">
            <v>-6.002016129033616E-5</v>
          </cell>
          <cell r="AN910">
            <v>-8.2854617283950605E-4</v>
          </cell>
          <cell r="AO910">
            <v>-2.3009449332034304E-4</v>
          </cell>
          <cell r="AP910">
            <v>-1.1942095398428942E-3</v>
          </cell>
          <cell r="AQ910">
            <v>-1.1455087107635209E-3</v>
          </cell>
          <cell r="AR910">
            <v>-8.4203730747545169E-4</v>
          </cell>
          <cell r="AS910">
            <v>-1.9279345063544229E-4</v>
          </cell>
          <cell r="AT910">
            <v>-1.7919945464014431E-3</v>
          </cell>
          <cell r="AU910">
            <v>-1.7500442516563686E-3</v>
          </cell>
          <cell r="AV910">
            <v>-2.0880331509539607E-3</v>
          </cell>
          <cell r="AW910">
            <v>-1.4190276834473992E-3</v>
          </cell>
          <cell r="AX910">
            <v>-6.9854162457944069E-5</v>
          </cell>
          <cell r="AY910">
            <v>-1.7815723091127444E-4</v>
          </cell>
          <cell r="AZ910">
            <v>1.0866897605083248E-3</v>
          </cell>
          <cell r="BA910">
            <v>-1.0296040193603084E-3</v>
          </cell>
          <cell r="BB910">
            <v>-1.5223485255784208E-3</v>
          </cell>
          <cell r="BC910">
            <v>-1.2765635704264366E-3</v>
          </cell>
          <cell r="BD910">
            <v>0</v>
          </cell>
          <cell r="BE910">
            <v>-1.5129011637320944E-3</v>
          </cell>
          <cell r="BF910">
            <v>-2.4682169273378407E-3</v>
          </cell>
          <cell r="BG910">
            <v>-9.4737952803902736E-4</v>
          </cell>
          <cell r="BH910">
            <v>-5.6463924323879588E-4</v>
          </cell>
          <cell r="BI910">
            <v>-8.6325124298541889E-4</v>
          </cell>
          <cell r="BJ910">
            <v>-1.5273889296187892E-3</v>
          </cell>
          <cell r="BK910">
            <v>-2.2864418560605837E-3</v>
          </cell>
          <cell r="BL910">
            <v>-1.1905663218204077E-3</v>
          </cell>
          <cell r="BM910">
            <v>-1.236591587921998E-4</v>
          </cell>
          <cell r="BN910">
            <v>-2.0828619107745028E-3</v>
          </cell>
          <cell r="BO910">
            <v>-2.5487747338980848E-3</v>
          </cell>
          <cell r="BP910">
            <v>-1.8102966638607887E-3</v>
          </cell>
          <cell r="BQ910">
            <v>-1.7368278918215019E-3</v>
          </cell>
          <cell r="BR910">
            <v>-5.9946903800561779E-4</v>
          </cell>
          <cell r="BS910">
            <v>-1.6902691566199057E-3</v>
          </cell>
          <cell r="BT910">
            <v>-2.4186783158970382E-3</v>
          </cell>
          <cell r="BU910">
            <v>1.0788155751062511E-4</v>
          </cell>
          <cell r="BV910">
            <v>-1.9075850864197497E-3</v>
          </cell>
          <cell r="BW910">
            <v>-8.2333973063974941E-4</v>
          </cell>
          <cell r="BX910">
            <v>-1.5322749789561663E-3</v>
          </cell>
          <cell r="BY910">
            <v>-3.5413541327247722E-4</v>
          </cell>
          <cell r="BZ910">
            <v>2.2005354132720312E-4</v>
          </cell>
          <cell r="CA910">
            <v>-1.4292253731762461E-3</v>
          </cell>
          <cell r="CB910">
            <v>3.7109171418486797E-4</v>
          </cell>
          <cell r="CC910">
            <v>6.8488949214373651E-4</v>
          </cell>
          <cell r="CD910">
            <v>1.3442875638101093E-3</v>
          </cell>
          <cell r="CE910">
            <v>-1.4833338238088301E-3</v>
          </cell>
          <cell r="CF910">
            <v>-1.888468122081155E-3</v>
          </cell>
          <cell r="CG910">
            <v>-1.31796024681341E-3</v>
          </cell>
          <cell r="CH910">
            <v>-2.140334310850478E-3</v>
          </cell>
          <cell r="CI910">
            <v>-7.0491322951735103E-4</v>
          </cell>
          <cell r="CJ910">
            <v>-2.2718213370261642E-3</v>
          </cell>
          <cell r="CK910">
            <v>-1.9832477042649455E-3</v>
          </cell>
          <cell r="CL910">
            <v>-1.3944105028782239E-3</v>
          </cell>
          <cell r="CM910">
            <v>-2.5567392880421203E-4</v>
          </cell>
          <cell r="CN910">
            <v>-3.431254207351242E-3</v>
          </cell>
          <cell r="CO910">
            <v>-3.5988334012165835E-4</v>
          </cell>
          <cell r="CP910">
            <v>-1.2170826627385112E-3</v>
          </cell>
          <cell r="CQ910">
            <v>-8.6421570544142901E-4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1">
          <cell r="F911">
            <v>-2.235045444186512E-3</v>
          </cell>
          <cell r="G911">
            <v>-2.1010574436897689E-3</v>
          </cell>
          <cell r="H911">
            <v>-6.2870200391007547E-4</v>
          </cell>
          <cell r="I911">
            <v>-1.4569072464927224E-3</v>
          </cell>
          <cell r="J911">
            <v>-5.040253786521065E-3</v>
          </cell>
          <cell r="K911">
            <v>-6.4539893125701853E-3</v>
          </cell>
          <cell r="L911">
            <v>-1.1983194715976531E-3</v>
          </cell>
          <cell r="M911">
            <v>-8.2356114912573997E-4</v>
          </cell>
          <cell r="N911">
            <v>-3.7806959287317587E-3</v>
          </cell>
          <cell r="O911">
            <v>-1.3898997366134647E-3</v>
          </cell>
          <cell r="P911">
            <v>-3.7711296857463883E-3</v>
          </cell>
          <cell r="Q911">
            <v>-1.6009536738351704E-3</v>
          </cell>
          <cell r="R911">
            <v>-1.6376821403762398E-3</v>
          </cell>
          <cell r="S911">
            <v>-1.7105602096230133E-3</v>
          </cell>
          <cell r="T911">
            <v>-1.1637905844155694E-3</v>
          </cell>
          <cell r="U911">
            <v>-1.125700215868386E-3</v>
          </cell>
          <cell r="V911">
            <v>-2.2583900533107437E-4</v>
          </cell>
          <cell r="W911">
            <v>-5.1971106454328231E-3</v>
          </cell>
          <cell r="X911">
            <v>-5.364523473624927E-4</v>
          </cell>
          <cell r="Y911">
            <v>-1.2610627443792599E-3</v>
          </cell>
          <cell r="Z911">
            <v>-5.589524682306779E-4</v>
          </cell>
          <cell r="AA911">
            <v>-1.6453348218294361E-3</v>
          </cell>
          <cell r="AB911">
            <v>-1.9026873615184958E-3</v>
          </cell>
          <cell r="AC911">
            <v>-1.9007036335578764E-3</v>
          </cell>
          <cell r="AD911">
            <v>-2.3057957301511056E-3</v>
          </cell>
          <cell r="AE911">
            <v>-2.2590741382317314E-3</v>
          </cell>
          <cell r="AF911">
            <v>-4.7237675844465921E-3</v>
          </cell>
          <cell r="AG911">
            <v>-6.0764005140689914E-4</v>
          </cell>
          <cell r="AH911">
            <v>-3.3438549337461154E-3</v>
          </cell>
          <cell r="AI911">
            <v>-1.0368308080808131E-3</v>
          </cell>
          <cell r="AJ911">
            <v>-6.1830863025416072E-3</v>
          </cell>
          <cell r="AK911">
            <v>-2.3597210858586348E-3</v>
          </cell>
          <cell r="AL911">
            <v>-3.031311773650236E-4</v>
          </cell>
          <cell r="AM911">
            <v>-1.3221827685456766E-3</v>
          </cell>
          <cell r="AN911">
            <v>1.9403065375983575E-4</v>
          </cell>
          <cell r="AO911">
            <v>-1.2006517459541843E-3</v>
          </cell>
          <cell r="AP911">
            <v>-2.7853359006734246E-3</v>
          </cell>
          <cell r="AQ911">
            <v>-3.1785649967415175E-3</v>
          </cell>
          <cell r="AR911">
            <v>-2.2510359770074873E-3</v>
          </cell>
          <cell r="AS911">
            <v>-5.1787888427282658E-3</v>
          </cell>
          <cell r="AT911">
            <v>-9.1362776981118721E-4</v>
          </cell>
          <cell r="AU911">
            <v>-2.3006794884327664E-3</v>
          </cell>
          <cell r="AV911">
            <v>-2.2465668560606167E-3</v>
          </cell>
          <cell r="AW911">
            <v>-4.3888426075268661E-3</v>
          </cell>
          <cell r="AX911">
            <v>-2.8151438131313045E-3</v>
          </cell>
          <cell r="AY911">
            <v>-1.6010475046163153E-4</v>
          </cell>
          <cell r="AZ911">
            <v>-4.6952042997172594E-4</v>
          </cell>
          <cell r="BA911">
            <v>-1.2192585119247257E-3</v>
          </cell>
          <cell r="BB911">
            <v>-4.940405601716602E-4</v>
          </cell>
          <cell r="BC911">
            <v>-3.6971717452299879E-3</v>
          </cell>
          <cell r="BD911">
            <v>-3.0306790065982581E-3</v>
          </cell>
          <cell r="BE911">
            <v>-1.8353404299139009E-3</v>
          </cell>
          <cell r="BF911">
            <v>-2.8386260969913701E-3</v>
          </cell>
          <cell r="BG911">
            <v>-2.9137661703239059E-3</v>
          </cell>
          <cell r="BH911">
            <v>-4.554428967090185E-3</v>
          </cell>
          <cell r="BI911">
            <v>-1.2948456593714353E-3</v>
          </cell>
          <cell r="BJ911">
            <v>-3.6923080392636254E-3</v>
          </cell>
          <cell r="BK911">
            <v>-1.2869187149270322E-3</v>
          </cell>
          <cell r="BL911">
            <v>-1.619157027266116E-5</v>
          </cell>
          <cell r="BM911">
            <v>-7.5513989355924238E-4</v>
          </cell>
          <cell r="BN911">
            <v>-1.2659392676767078E-3</v>
          </cell>
          <cell r="BO911">
            <v>-3.8007915987836594E-4</v>
          </cell>
          <cell r="BP911">
            <v>-1.4134960137486274E-3</v>
          </cell>
          <cell r="BQ911">
            <v>-1.6148194580211106E-3</v>
          </cell>
          <cell r="BR911">
            <v>-9.9137243265989827E-4</v>
          </cell>
          <cell r="BS911">
            <v>-7.7376690289998606E-4</v>
          </cell>
          <cell r="BT911">
            <v>9.7719468494461559E-4</v>
          </cell>
          <cell r="BU911">
            <v>-1.0365418160094841E-3</v>
          </cell>
          <cell r="BV911">
            <v>-7.9478377805830558E-4</v>
          </cell>
          <cell r="BW911">
            <v>4.0514674975561382E-4</v>
          </cell>
          <cell r="BX911">
            <v>6.215205148709102E-4</v>
          </cell>
          <cell r="BY911">
            <v>-1.9551552813076856E-3</v>
          </cell>
          <cell r="BZ911">
            <v>1.5691932361246441E-3</v>
          </cell>
          <cell r="CA911">
            <v>-2.164182814253679E-3</v>
          </cell>
          <cell r="CB911">
            <v>-5.2758590949820716E-3</v>
          </cell>
          <cell r="CC911">
            <v>-2.7524044416386007E-3</v>
          </cell>
          <cell r="CD911">
            <v>-5.625934560660184E-4</v>
          </cell>
          <cell r="CE911">
            <v>-2.2182590198791541E-3</v>
          </cell>
          <cell r="CF911">
            <v>-1.6762964863691332E-3</v>
          </cell>
          <cell r="CG911">
            <v>-4.8737014144420443E-3</v>
          </cell>
          <cell r="CH911">
            <v>-1.9593307931465853E-3</v>
          </cell>
          <cell r="CI911">
            <v>-1.8445917508413956E-4</v>
          </cell>
          <cell r="CJ911">
            <v>-2.7118673264907023E-3</v>
          </cell>
          <cell r="CK911">
            <v>-5.8983640852974806E-3</v>
          </cell>
          <cell r="CL911">
            <v>-9.3297117682195063E-4</v>
          </cell>
          <cell r="CM911">
            <v>-1.9262559058325635E-3</v>
          </cell>
          <cell r="CN911">
            <v>-1.7829424551066286E-3</v>
          </cell>
          <cell r="CO911">
            <v>-2.3228539765939304E-3</v>
          </cell>
          <cell r="CP911">
            <v>-1.8855607505610106E-3</v>
          </cell>
          <cell r="CQ911">
            <v>-7.4981493700432278E-4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2">
          <cell r="F912">
            <v>-5.918980907085758E-3</v>
          </cell>
          <cell r="G912">
            <v>-4.9685545019156896E-3</v>
          </cell>
          <cell r="H912">
            <v>-6.3527779845601318E-4</v>
          </cell>
          <cell r="I912">
            <v>-2.3178962250713919E-4</v>
          </cell>
          <cell r="J912">
            <v>-5.7167004824923984E-3</v>
          </cell>
          <cell r="K912">
            <v>-7.7871492051281854E-3</v>
          </cell>
          <cell r="L912">
            <v>-1.3085939205955688E-3</v>
          </cell>
          <cell r="M912">
            <v>0</v>
          </cell>
          <cell r="N912">
            <v>-3.518208133903078E-3</v>
          </cell>
          <cell r="O912">
            <v>-1.9611806796249742E-3</v>
          </cell>
          <cell r="P912">
            <v>-2.4754495014245315E-3</v>
          </cell>
          <cell r="Q912">
            <v>-3.8999794665013354E-3</v>
          </cell>
          <cell r="R912">
            <v>-2.2579997804706431E-3</v>
          </cell>
          <cell r="S912">
            <v>-6.0576081472291099E-3</v>
          </cell>
          <cell r="T912">
            <v>-3.1241704822959626E-4</v>
          </cell>
          <cell r="U912">
            <v>-8.4425353598016617E-4</v>
          </cell>
          <cell r="V912">
            <v>4.7357477207976562E-4</v>
          </cell>
          <cell r="W912">
            <v>-5.4310196305487612E-3</v>
          </cell>
          <cell r="X912">
            <v>-1.2068586680911708E-3</v>
          </cell>
          <cell r="Y912">
            <v>-1.6448093258892293E-3</v>
          </cell>
          <cell r="Z912">
            <v>-4.3062928039702686E-3</v>
          </cell>
          <cell r="AA912">
            <v>-1.7825605911681031E-3</v>
          </cell>
          <cell r="AB912">
            <v>-3.1054975255031536E-3</v>
          </cell>
          <cell r="AC912">
            <v>-6.0982977207979516E-4</v>
          </cell>
          <cell r="AD912">
            <v>-1.8896162806726347E-3</v>
          </cell>
          <cell r="AE912">
            <v>-1.8257032324668909E-3</v>
          </cell>
          <cell r="AF912">
            <v>-5.0226563620071607E-3</v>
          </cell>
          <cell r="AG912">
            <v>0</v>
          </cell>
          <cell r="AH912">
            <v>-4.0713085194375442E-3</v>
          </cell>
          <cell r="AI912">
            <v>-6.6014316239321191E-4</v>
          </cell>
          <cell r="AJ912">
            <v>-8.3977978701406664E-3</v>
          </cell>
          <cell r="AK912">
            <v>-1.0348926951566639E-3</v>
          </cell>
          <cell r="AL912">
            <v>-2.6276580507306191E-4</v>
          </cell>
          <cell r="AM912">
            <v>0</v>
          </cell>
          <cell r="AN912">
            <v>-4.023190384611075E-5</v>
          </cell>
          <cell r="AO912">
            <v>0</v>
          </cell>
          <cell r="AP912">
            <v>-2.1311087250711624E-3</v>
          </cell>
          <cell r="AQ912">
            <v>0</v>
          </cell>
          <cell r="AR912">
            <v>-1.8016985018557974E-3</v>
          </cell>
          <cell r="AS912">
            <v>-4.1311794527156831E-3</v>
          </cell>
          <cell r="AT912">
            <v>-3.73142025335782E-3</v>
          </cell>
          <cell r="AU912">
            <v>-2.108558560794116E-3</v>
          </cell>
          <cell r="AV912">
            <v>-5.5628144494301868E-4</v>
          </cell>
          <cell r="AW912">
            <v>-4.1703933553901007E-3</v>
          </cell>
          <cell r="AX912">
            <v>-3.381282663817653E-3</v>
          </cell>
          <cell r="AY912">
            <v>0</v>
          </cell>
          <cell r="AZ912">
            <v>1.1303179211470393E-3</v>
          </cell>
          <cell r="BA912">
            <v>-1.1555406837607252E-3</v>
          </cell>
          <cell r="BB912">
            <v>-8.7887834298322476E-4</v>
          </cell>
          <cell r="BC912">
            <v>-2.1805113247862495E-3</v>
          </cell>
          <cell r="BD912">
            <v>-6.4555667907362224E-4</v>
          </cell>
          <cell r="BE912">
            <v>-2.1849853551911824E-3</v>
          </cell>
          <cell r="BF912">
            <v>-5.413886821064029E-4</v>
          </cell>
          <cell r="BG912">
            <v>-4.5617602122015599E-3</v>
          </cell>
          <cell r="BH912">
            <v>-1.0228112765370834E-3</v>
          </cell>
          <cell r="BI912">
            <v>-2.3076542022792412E-3</v>
          </cell>
          <cell r="BJ912">
            <v>-3.6079642610973295E-3</v>
          </cell>
          <cell r="BK912">
            <v>-2.8834573789173756E-3</v>
          </cell>
          <cell r="BL912">
            <v>-1.4555192583402543E-3</v>
          </cell>
          <cell r="BM912">
            <v>-1.3440860215053752E-3</v>
          </cell>
          <cell r="BN912">
            <v>-1.3876603988604574E-3</v>
          </cell>
          <cell r="BO912">
            <v>-3.6550990295008967E-3</v>
          </cell>
          <cell r="BP912">
            <v>-3.6167564601139457E-3</v>
          </cell>
          <cell r="BQ912">
            <v>-3.5961814171536766E-5</v>
          </cell>
          <cell r="BR912">
            <v>-5.6123920196687882E-4</v>
          </cell>
          <cell r="BS912">
            <v>-3.8950923628344736E-4</v>
          </cell>
          <cell r="BT912">
            <v>2.9531958943833647E-3</v>
          </cell>
          <cell r="BU912">
            <v>6.0549103942653115E-5</v>
          </cell>
          <cell r="BV912">
            <v>-2.666555484330424E-3</v>
          </cell>
          <cell r="BW912">
            <v>1.4564219740825779E-4</v>
          </cell>
          <cell r="BX912">
            <v>-2.804027783475771E-3</v>
          </cell>
          <cell r="BY912">
            <v>-2.0769807554452124E-3</v>
          </cell>
          <cell r="BZ912">
            <v>-5.3456689412739733E-4</v>
          </cell>
          <cell r="CA912">
            <v>-1.9694745512820466E-3</v>
          </cell>
          <cell r="CB912">
            <v>-9.1301157981804604E-4</v>
          </cell>
          <cell r="CC912">
            <v>2.4309195868945643E-3</v>
          </cell>
          <cell r="CD912">
            <v>-7.20111441963045E-4</v>
          </cell>
          <cell r="CE912">
            <v>-1.9175597295398861E-3</v>
          </cell>
          <cell r="CF912">
            <v>-6.5984529225249222E-4</v>
          </cell>
          <cell r="CG912">
            <v>3.4923151327848068E-4</v>
          </cell>
          <cell r="CH912">
            <v>-2.3203864281775566E-3</v>
          </cell>
          <cell r="CI912">
            <v>-6.6189209401706917E-4</v>
          </cell>
          <cell r="CJ912">
            <v>-3.7280347394541558E-3</v>
          </cell>
          <cell r="CK912">
            <v>-2.3086200854701144E-3</v>
          </cell>
          <cell r="CL912">
            <v>-3.9235821615657418E-4</v>
          </cell>
          <cell r="CM912">
            <v>-2.5222217397297686E-3</v>
          </cell>
          <cell r="CN912">
            <v>-3.3781903276353664E-3</v>
          </cell>
          <cell r="CO912">
            <v>-3.9710339984835863E-3</v>
          </cell>
          <cell r="CP912">
            <v>-3.2605471866097302E-3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21">
          <cell r="F921">
            <v>8471.9276818859998</v>
          </cell>
          <cell r="G921">
            <v>11287.258323133001</v>
          </cell>
          <cell r="H921">
            <v>16748.947499763999</v>
          </cell>
          <cell r="I921">
            <v>19043.705348039999</v>
          </cell>
          <cell r="J921">
            <v>22384.226091396002</v>
          </cell>
          <cell r="K921">
            <v>23885.101451099999</v>
          </cell>
          <cell r="L921">
            <v>24792.562621730001</v>
          </cell>
          <cell r="M921">
            <v>22717.969797655001</v>
          </cell>
          <cell r="N921">
            <v>19534.567014304001</v>
          </cell>
          <cell r="O921">
            <v>15865.462652984999</v>
          </cell>
          <cell r="P921">
            <v>9767.7391766380006</v>
          </cell>
          <cell r="Q921">
            <v>7003.5452758430001</v>
          </cell>
          <cell r="R921">
            <v>200689.714718962</v>
          </cell>
          <cell r="S921">
            <v>8450.7478476830001</v>
          </cell>
          <cell r="T921">
            <v>10949.496166749999</v>
          </cell>
          <cell r="U921">
            <v>16707.075305296999</v>
          </cell>
          <cell r="V921">
            <v>18996.097520308002</v>
          </cell>
          <cell r="W921">
            <v>22328.265805195999</v>
          </cell>
          <cell r="X921">
            <v>23825.388899900001</v>
          </cell>
          <cell r="Y921">
            <v>24730.581847379999</v>
          </cell>
          <cell r="Z921">
            <v>22661.175319762999</v>
          </cell>
          <cell r="AA921">
            <v>19485.730588199</v>
          </cell>
          <cell r="AB921">
            <v>15825.799192586001</v>
          </cell>
          <cell r="AC921">
            <v>9743.3198235639993</v>
          </cell>
          <cell r="AD921">
            <v>6986.0364023359998</v>
          </cell>
          <cell r="AE921">
            <v>200187.98477141096</v>
          </cell>
          <cell r="AF921">
            <v>8429.6210106159997</v>
          </cell>
          <cell r="AG921">
            <v>10922.122475747999</v>
          </cell>
          <cell r="AH921">
            <v>16665.307447540999</v>
          </cell>
          <cell r="AI921">
            <v>18948.606334048</v>
          </cell>
          <cell r="AJ921">
            <v>22272.444318270002</v>
          </cell>
          <cell r="AK921">
            <v>23765.825298100001</v>
          </cell>
          <cell r="AL921">
            <v>24668.753540459998</v>
          </cell>
          <cell r="AM921">
            <v>22604.521185578</v>
          </cell>
          <cell r="AN921">
            <v>19437.016209353998</v>
          </cell>
          <cell r="AO921">
            <v>15786.234108646</v>
          </cell>
          <cell r="AP921">
            <v>9718.9615405000004</v>
          </cell>
          <cell r="AQ921">
            <v>6968.5713025499999</v>
          </cell>
          <cell r="AR921">
            <v>199687.519156714</v>
          </cell>
          <cell r="AS921">
            <v>8408.5469286490006</v>
          </cell>
          <cell r="AT921">
            <v>10894.817198104</v>
          </cell>
          <cell r="AU921">
            <v>16623.643726961</v>
          </cell>
          <cell r="AV921">
            <v>18901.235058132999</v>
          </cell>
          <cell r="AW921">
            <v>22216.764001449999</v>
          </cell>
          <cell r="AX921">
            <v>23706.4108944</v>
          </cell>
          <cell r="AY921">
            <v>24607.08354258</v>
          </cell>
          <cell r="AZ921">
            <v>22548.011028479999</v>
          </cell>
          <cell r="BA921">
            <v>19388.423640711</v>
          </cell>
          <cell r="BB921">
            <v>15746.7691196</v>
          </cell>
          <cell r="BC921">
            <v>9694.6641449489998</v>
          </cell>
          <cell r="BD921">
            <v>6951.1498726970003</v>
          </cell>
          <cell r="BE921">
            <v>199495.52690084299</v>
          </cell>
          <cell r="BF921">
            <v>8387.5255876289993</v>
          </cell>
          <cell r="BG921">
            <v>11174.808312976</v>
          </cell>
          <cell r="BH921">
            <v>16582.084866841</v>
          </cell>
          <cell r="BI921">
            <v>18853.982321350999</v>
          </cell>
          <cell r="BJ921">
            <v>22161.22177004</v>
          </cell>
          <cell r="BK921">
            <v>23647.144724199999</v>
          </cell>
          <cell r="BL921">
            <v>24545.564863420001</v>
          </cell>
          <cell r="BM921">
            <v>22491.640434698998</v>
          </cell>
          <cell r="BN921">
            <v>19339.952709846999</v>
          </cell>
          <cell r="BO921">
            <v>15707.401839300001</v>
          </cell>
          <cell r="BP921">
            <v>9670.4274868720004</v>
          </cell>
          <cell r="BQ921">
            <v>6933.7719836679998</v>
          </cell>
          <cell r="BR921">
            <v>198690.328734793</v>
          </cell>
          <cell r="BS921">
            <v>8366.5567417740003</v>
          </cell>
          <cell r="BT921">
            <v>10840.411142282001</v>
          </cell>
          <cell r="BU921">
            <v>16540.629711494999</v>
          </cell>
          <cell r="BV921">
            <v>18806.846848074001</v>
          </cell>
          <cell r="BW921">
            <v>22105.818880793999</v>
          </cell>
          <cell r="BX921">
            <v>23588.026941600001</v>
          </cell>
          <cell r="BY921">
            <v>24484.20152368</v>
          </cell>
          <cell r="BZ921">
            <v>22435.411687373002</v>
          </cell>
          <cell r="CA921">
            <v>19291.602724411001</v>
          </cell>
          <cell r="CB921">
            <v>15668.133572581</v>
          </cell>
          <cell r="CC921">
            <v>9646.2513901429993</v>
          </cell>
          <cell r="CD921">
            <v>6916.4375705860002</v>
          </cell>
          <cell r="CE921">
            <v>198193.598767936</v>
          </cell>
          <cell r="CF921">
            <v>8345.6403723769999</v>
          </cell>
          <cell r="CG921">
            <v>10813.310134720999</v>
          </cell>
          <cell r="CH921">
            <v>16499.278316294</v>
          </cell>
          <cell r="CI921">
            <v>18759.829568722998</v>
          </cell>
          <cell r="CJ921">
            <v>22050.55367202</v>
          </cell>
          <cell r="CK921">
            <v>23529.0566745</v>
          </cell>
          <cell r="CL921">
            <v>24422.989396346002</v>
          </cell>
          <cell r="CM921">
            <v>22379.322048506001</v>
          </cell>
          <cell r="CN921">
            <v>19243.373697964998</v>
          </cell>
          <cell r="CO921">
            <v>15628.962646368</v>
          </cell>
          <cell r="CP921">
            <v>9622.1357658380002</v>
          </cell>
          <cell r="CQ921">
            <v>6899.1464742779999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8471.9276818859998</v>
          </cell>
          <cell r="G924">
            <v>11287.258323133001</v>
          </cell>
          <cell r="H924">
            <v>16748.947499763999</v>
          </cell>
          <cell r="I924">
            <v>19043.705348039999</v>
          </cell>
          <cell r="J924">
            <v>22384.226091396002</v>
          </cell>
          <cell r="K924">
            <v>23885.101451099999</v>
          </cell>
          <cell r="L924">
            <v>24792.562621730001</v>
          </cell>
          <cell r="M924">
            <v>22717.969797655001</v>
          </cell>
          <cell r="N924">
            <v>19534.567014304001</v>
          </cell>
          <cell r="O924">
            <v>15865.462652984999</v>
          </cell>
          <cell r="P924">
            <v>9767.7391766380006</v>
          </cell>
          <cell r="Q924">
            <v>7003.5452758430001</v>
          </cell>
          <cell r="R924">
            <v>200689.714718962</v>
          </cell>
          <cell r="S924">
            <v>8450.7478476830001</v>
          </cell>
          <cell r="T924">
            <v>10949.496166749999</v>
          </cell>
          <cell r="U924">
            <v>16707.075305296999</v>
          </cell>
          <cell r="V924">
            <v>18996.097520308002</v>
          </cell>
          <cell r="W924">
            <v>22328.265805195999</v>
          </cell>
          <cell r="X924">
            <v>23825.388899900001</v>
          </cell>
          <cell r="Y924">
            <v>24730.581847379999</v>
          </cell>
          <cell r="Z924">
            <v>22661.175319762999</v>
          </cell>
          <cell r="AA924">
            <v>19485.730588199</v>
          </cell>
          <cell r="AB924">
            <v>15825.799192586001</v>
          </cell>
          <cell r="AC924">
            <v>9743.3198235639993</v>
          </cell>
          <cell r="AD924">
            <v>6986.0364023359998</v>
          </cell>
          <cell r="AE924">
            <v>200187.98477141096</v>
          </cell>
          <cell r="AF924">
            <v>8429.6210106159997</v>
          </cell>
          <cell r="AG924">
            <v>10922.122475747999</v>
          </cell>
          <cell r="AH924">
            <v>16665.307447540999</v>
          </cell>
          <cell r="AI924">
            <v>18948.606334048</v>
          </cell>
          <cell r="AJ924">
            <v>22272.444318270002</v>
          </cell>
          <cell r="AK924">
            <v>23765.825298100001</v>
          </cell>
          <cell r="AL924">
            <v>24668.753540459998</v>
          </cell>
          <cell r="AM924">
            <v>22604.521185578</v>
          </cell>
          <cell r="AN924">
            <v>19437.016209353998</v>
          </cell>
          <cell r="AO924">
            <v>15786.234108646</v>
          </cell>
          <cell r="AP924">
            <v>9718.9615405000004</v>
          </cell>
          <cell r="AQ924">
            <v>6968.5713025499999</v>
          </cell>
          <cell r="AR924">
            <v>199687.519156714</v>
          </cell>
          <cell r="AS924">
            <v>8408.5469286490006</v>
          </cell>
          <cell r="AT924">
            <v>10894.817198104</v>
          </cell>
          <cell r="AU924">
            <v>16623.643726961</v>
          </cell>
          <cell r="AV924">
            <v>18901.235058132999</v>
          </cell>
          <cell r="AW924">
            <v>22216.764001449999</v>
          </cell>
          <cell r="AX924">
            <v>23706.4108944</v>
          </cell>
          <cell r="AY924">
            <v>24607.08354258</v>
          </cell>
          <cell r="AZ924">
            <v>22548.011028479999</v>
          </cell>
          <cell r="BA924">
            <v>19388.423640711</v>
          </cell>
          <cell r="BB924">
            <v>15746.7691196</v>
          </cell>
          <cell r="BC924">
            <v>9694.6641449489998</v>
          </cell>
          <cell r="BD924">
            <v>6951.1498726970003</v>
          </cell>
          <cell r="BE924">
            <v>199495.52690084299</v>
          </cell>
          <cell r="BF924">
            <v>8387.5255876289993</v>
          </cell>
          <cell r="BG924">
            <v>11174.808312976</v>
          </cell>
          <cell r="BH924">
            <v>16582.084866841</v>
          </cell>
          <cell r="BI924">
            <v>18853.982321350999</v>
          </cell>
          <cell r="BJ924">
            <v>22161.22177004</v>
          </cell>
          <cell r="BK924">
            <v>23647.144724199999</v>
          </cell>
          <cell r="BL924">
            <v>24545.564863420001</v>
          </cell>
          <cell r="BM924">
            <v>22491.640434698998</v>
          </cell>
          <cell r="BN924">
            <v>19339.952709846999</v>
          </cell>
          <cell r="BO924">
            <v>15707.401839300001</v>
          </cell>
          <cell r="BP924">
            <v>9670.4274868720004</v>
          </cell>
          <cell r="BQ924">
            <v>6933.7719836679998</v>
          </cell>
          <cell r="BR924">
            <v>198690.328734793</v>
          </cell>
          <cell r="BS924">
            <v>8366.5567417740003</v>
          </cell>
          <cell r="BT924">
            <v>10840.411142282001</v>
          </cell>
          <cell r="BU924">
            <v>16540.629711494999</v>
          </cell>
          <cell r="BV924">
            <v>18806.846848074001</v>
          </cell>
          <cell r="BW924">
            <v>22105.818880793999</v>
          </cell>
          <cell r="BX924">
            <v>23588.026941600001</v>
          </cell>
          <cell r="BY924">
            <v>24484.20152368</v>
          </cell>
          <cell r="BZ924">
            <v>22435.411687373002</v>
          </cell>
          <cell r="CA924">
            <v>19291.602724411001</v>
          </cell>
          <cell r="CB924">
            <v>15668.133572581</v>
          </cell>
          <cell r="CC924">
            <v>9646.2513901429993</v>
          </cell>
          <cell r="CD924">
            <v>6916.4375705860002</v>
          </cell>
          <cell r="CE924">
            <v>198193.598767936</v>
          </cell>
          <cell r="CF924">
            <v>8345.6403723769999</v>
          </cell>
          <cell r="CG924">
            <v>10813.310134720999</v>
          </cell>
          <cell r="CH924">
            <v>16499.278316294</v>
          </cell>
          <cell r="CI924">
            <v>18759.829568722998</v>
          </cell>
          <cell r="CJ924">
            <v>22050.55367202</v>
          </cell>
          <cell r="CK924">
            <v>23529.0566745</v>
          </cell>
          <cell r="CL924">
            <v>24422.989396346002</v>
          </cell>
          <cell r="CM924">
            <v>22379.322048506001</v>
          </cell>
          <cell r="CN924">
            <v>19243.373697964998</v>
          </cell>
          <cell r="CO924">
            <v>15628.962646368</v>
          </cell>
          <cell r="CP924">
            <v>9622.1357658380002</v>
          </cell>
          <cell r="CQ924">
            <v>6899.1464742779999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10.702484999999996</v>
          </cell>
          <cell r="BF944">
            <v>0</v>
          </cell>
          <cell r="BG944">
            <v>0</v>
          </cell>
          <cell r="BH944">
            <v>10.702484999999996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-4.2243580784855794E-2</v>
          </cell>
          <cell r="L945">
            <v>0.41350195049531635</v>
          </cell>
          <cell r="M945">
            <v>2.1036747014162813</v>
          </cell>
          <cell r="N945">
            <v>-0.56340550139790224</v>
          </cell>
          <cell r="O945">
            <v>0</v>
          </cell>
          <cell r="P945">
            <v>0</v>
          </cell>
          <cell r="Q945">
            <v>0.41410243518344814</v>
          </cell>
          <cell r="R945">
            <v>0.54112243182876796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0.18116554302929444</v>
          </cell>
          <cell r="X945">
            <v>2.7657934501143728</v>
          </cell>
          <cell r="Y945">
            <v>0.26282985406515991</v>
          </cell>
          <cell r="Z945">
            <v>0.51351270733820797</v>
          </cell>
          <cell r="AA945">
            <v>2.2502297931784483</v>
          </cell>
          <cell r="AB945">
            <v>0.38588641885798225</v>
          </cell>
          <cell r="AC945">
            <v>0</v>
          </cell>
          <cell r="AD945">
            <v>0.13405141536171783</v>
          </cell>
          <cell r="AE945">
            <v>0.41434905412533141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0.2291744683864323</v>
          </cell>
          <cell r="AK945">
            <v>1.4667905797478369</v>
          </cell>
          <cell r="AL945">
            <v>0.3205928991147573</v>
          </cell>
          <cell r="AM945">
            <v>1.1607089522820502</v>
          </cell>
          <cell r="AN945">
            <v>1.3737445323101127</v>
          </cell>
          <cell r="AO945">
            <v>0.22889475890143984</v>
          </cell>
          <cell r="AP945">
            <v>0</v>
          </cell>
          <cell r="AQ945">
            <v>0.19228245876132632</v>
          </cell>
          <cell r="AR945">
            <v>0.36104484854550378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0.19696589654760999</v>
          </cell>
          <cell r="AX945">
            <v>0.25254067524733159</v>
          </cell>
          <cell r="AY945">
            <v>0.33117411184468892</v>
          </cell>
          <cell r="AZ945">
            <v>0.94732497034249263</v>
          </cell>
          <cell r="BA945">
            <v>2.0915755582799136</v>
          </cell>
          <cell r="BB945">
            <v>0.34424121395250751</v>
          </cell>
          <cell r="BC945">
            <v>0</v>
          </cell>
          <cell r="BD945">
            <v>0.16871575633144431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0.55405409643726955</v>
          </cell>
          <cell r="BK945">
            <v>1.8469852863882465</v>
          </cell>
          <cell r="BL945">
            <v>0.11580253242927085</v>
          </cell>
          <cell r="BM945">
            <v>1.0434802847382514</v>
          </cell>
          <cell r="BN945">
            <v>1.6722214594034455</v>
          </cell>
          <cell r="BO945">
            <v>0.46943636004554889</v>
          </cell>
          <cell r="BP945">
            <v>0</v>
          </cell>
          <cell r="BQ945">
            <v>9.4947285095958733E-2</v>
          </cell>
          <cell r="BR945">
            <v>0.32137846563948358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0.40060603876931111</v>
          </cell>
          <cell r="BX945">
            <v>0.81396508865567796</v>
          </cell>
          <cell r="BY945">
            <v>0.17174609660318652</v>
          </cell>
          <cell r="BZ945">
            <v>1.2997258588958118</v>
          </cell>
          <cell r="CA945">
            <v>1.0452645839718855</v>
          </cell>
          <cell r="CB945">
            <v>0</v>
          </cell>
          <cell r="CC945">
            <v>-1.4662302052574461E-2</v>
          </cell>
          <cell r="CD945">
            <v>0.13989622283061465</v>
          </cell>
          <cell r="CE945">
            <v>0.20319012767251365</v>
          </cell>
          <cell r="CF945">
            <v>0</v>
          </cell>
          <cell r="CG945">
            <v>-4.5768406369042225E-3</v>
          </cell>
          <cell r="CH945">
            <v>0</v>
          </cell>
          <cell r="CI945">
            <v>0</v>
          </cell>
          <cell r="CJ945">
            <v>0.32795102570280221</v>
          </cell>
          <cell r="CK945">
            <v>0.72927787333013327</v>
          </cell>
          <cell r="CL945">
            <v>-2.7276922977833351E-2</v>
          </cell>
          <cell r="CM945">
            <v>0.52439831836241524</v>
          </cell>
          <cell r="CN945">
            <v>0.85761897427238409</v>
          </cell>
          <cell r="CO945">
            <v>9.1677837582352595E-2</v>
          </cell>
          <cell r="CP945">
            <v>-0.14046767553416473</v>
          </cell>
          <cell r="CQ945">
            <v>7.9678941968943207E-2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-3.9598637319706143E-2</v>
          </cell>
          <cell r="G949">
            <v>7.9820689895889529E-2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-0.13397726253627695</v>
          </cell>
          <cell r="M949">
            <v>-6.0851868692779476E-3</v>
          </cell>
          <cell r="N949">
            <v>-4.3899291869138324E-3</v>
          </cell>
          <cell r="O949">
            <v>-0.18087828677742124</v>
          </cell>
          <cell r="P949">
            <v>7.3215507241059186E-2</v>
          </cell>
          <cell r="Q949">
            <v>-4.6014077774572115E-3</v>
          </cell>
          <cell r="R949">
            <v>-3.1102643293797527E-2</v>
          </cell>
          <cell r="S949">
            <v>7.2097915233598542E-2</v>
          </cell>
          <cell r="T949">
            <v>-7.3273381754354716E-2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-6.9590786054398279E-2</v>
          </cell>
          <cell r="Z949">
            <v>-0.16656547838586988</v>
          </cell>
          <cell r="AA949">
            <v>-1.6140063816699524E-2</v>
          </cell>
          <cell r="AB949">
            <v>-0.1091318062817308</v>
          </cell>
          <cell r="AC949">
            <v>-7.9427857508918009E-3</v>
          </cell>
          <cell r="AD949">
            <v>-2.6853327152167594E-3</v>
          </cell>
          <cell r="AE949">
            <v>5.0380475473801312E-2</v>
          </cell>
          <cell r="AF949">
            <v>4.8086257034007929E-2</v>
          </cell>
          <cell r="AG949">
            <v>-2.1685716880782024E-2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-4.6695725103518271E-2</v>
          </cell>
          <cell r="AM949">
            <v>-0.21918879333860275</v>
          </cell>
          <cell r="AN949">
            <v>-0.3362981387901911</v>
          </cell>
          <cell r="AO949">
            <v>1.1782399049891339</v>
          </cell>
          <cell r="AP949">
            <v>-6.7762532577191337E-3</v>
          </cell>
          <cell r="AQ949">
            <v>8.8841710333014134E-3</v>
          </cell>
          <cell r="AR949">
            <v>-4.7967844291548545E-2</v>
          </cell>
          <cell r="AS949">
            <v>-3.1213555238053914E-2</v>
          </cell>
          <cell r="AT949">
            <v>-4.3230505532719121E-2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-3.6284702702289451E-2</v>
          </cell>
          <cell r="AZ949">
            <v>-0.25896492230253898</v>
          </cell>
          <cell r="BA949">
            <v>-0.13926999751434721</v>
          </cell>
          <cell r="BB949">
            <v>-4.8401553309354028E-2</v>
          </cell>
          <cell r="BC949">
            <v>-2.3014031387390332E-2</v>
          </cell>
          <cell r="BD949">
            <v>4.7651364881247105E-3</v>
          </cell>
          <cell r="BE949">
            <v>-1.7794453418872536E-2</v>
          </cell>
          <cell r="BF949">
            <v>-5.2396753925698647E-2</v>
          </cell>
          <cell r="BG949">
            <v>8.6068168569696013E-2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-2.2159408952127535E-2</v>
          </cell>
          <cell r="BM949">
            <v>-0.1823458285280708</v>
          </cell>
          <cell r="BN949">
            <v>-0.11877469745368074</v>
          </cell>
          <cell r="BO949">
            <v>2.7644545632398376E-2</v>
          </cell>
          <cell r="BP949">
            <v>5.8343085458595567E-2</v>
          </cell>
          <cell r="BQ949">
            <v>-9.9125518275613445E-3</v>
          </cell>
          <cell r="BR949">
            <v>-2.7991910304045575E-2</v>
          </cell>
          <cell r="BS949">
            <v>-1.2273648871001797E-3</v>
          </cell>
          <cell r="BT949">
            <v>0.12263103269120279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4.9270593166703236E-2</v>
          </cell>
          <cell r="BZ949">
            <v>-0.4628345069137012</v>
          </cell>
          <cell r="CA949">
            <v>-6.6685976120410828E-2</v>
          </cell>
          <cell r="CB949">
            <v>-7.1389858322120858E-2</v>
          </cell>
          <cell r="CC949">
            <v>1.052085905997302E-2</v>
          </cell>
          <cell r="CD949">
            <v>8.3812297676928438E-2</v>
          </cell>
          <cell r="CE949">
            <v>1.035549093888477E-2</v>
          </cell>
          <cell r="CF949">
            <v>3.3445394490215108E-2</v>
          </cell>
          <cell r="CG949">
            <v>6.7550653027886653E-2</v>
          </cell>
          <cell r="CH949">
            <v>3.1941514345117383E-2</v>
          </cell>
          <cell r="CI949">
            <v>0.24499797819382252</v>
          </cell>
          <cell r="CJ949">
            <v>1.4069014605926355E-2</v>
          </cell>
          <cell r="CK949">
            <v>6.3029731247539189E-2</v>
          </cell>
          <cell r="CL949">
            <v>-1.1373998332061319E-2</v>
          </cell>
          <cell r="CM949">
            <v>-9.5820337668897082E-2</v>
          </cell>
          <cell r="CN949">
            <v>-9.963060328868778E-2</v>
          </cell>
          <cell r="CO949">
            <v>-7.9610531940303986E-2</v>
          </cell>
          <cell r="CP949">
            <v>-6.1107324920058659E-2</v>
          </cell>
          <cell r="CQ949">
            <v>1.6774401506189918E-2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J975" t="str">
            <v>Mills / kWh</v>
          </cell>
          <cell r="W975" t="str">
            <v>Mills / kWh</v>
          </cell>
          <cell r="AJ975" t="str">
            <v>Mills / kWh</v>
          </cell>
          <cell r="AW975" t="str">
            <v>Mills / kWh</v>
          </cell>
          <cell r="BJ975" t="str">
            <v>Mills / kWh</v>
          </cell>
          <cell r="BW975" t="str">
            <v>Mills / kWh</v>
          </cell>
          <cell r="CJ975" t="str">
            <v>Mills / kWh</v>
          </cell>
          <cell r="CW975" t="str">
            <v>Mills / kWh</v>
          </cell>
          <cell r="DJ975" t="str">
            <v>Mills / kWh</v>
          </cell>
          <cell r="DW975" t="str">
            <v>Mills / kWh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8"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</row>
        <row r="1001">
          <cell r="F1001">
            <v>0</v>
          </cell>
          <cell r="G1001">
            <v>0</v>
          </cell>
          <cell r="H1001">
            <v>-0.02</v>
          </cell>
          <cell r="I1001">
            <v>-0.06</v>
          </cell>
          <cell r="J1001">
            <v>-0.08</v>
          </cell>
          <cell r="K1001">
            <v>0</v>
          </cell>
          <cell r="L1001">
            <v>0</v>
          </cell>
          <cell r="M1001">
            <v>0.01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-0.03</v>
          </cell>
          <cell r="S1001">
            <v>0</v>
          </cell>
          <cell r="T1001">
            <v>0</v>
          </cell>
          <cell r="U1001">
            <v>-0.03</v>
          </cell>
          <cell r="V1001">
            <v>-0.04</v>
          </cell>
          <cell r="W1001">
            <v>-0.08</v>
          </cell>
          <cell r="X1001">
            <v>0</v>
          </cell>
          <cell r="Y1001">
            <v>0.01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-0.04</v>
          </cell>
          <cell r="AF1001">
            <v>0</v>
          </cell>
          <cell r="AG1001">
            <v>0</v>
          </cell>
          <cell r="AH1001">
            <v>-0.05</v>
          </cell>
          <cell r="AI1001">
            <v>-0.04</v>
          </cell>
          <cell r="AJ1001">
            <v>-0.08</v>
          </cell>
          <cell r="AK1001">
            <v>-0.03</v>
          </cell>
          <cell r="AL1001">
            <v>-0.03</v>
          </cell>
          <cell r="AM1001">
            <v>0.01</v>
          </cell>
          <cell r="AN1001">
            <v>0</v>
          </cell>
          <cell r="AO1001">
            <v>0.02</v>
          </cell>
          <cell r="AP1001">
            <v>-0.01</v>
          </cell>
          <cell r="AQ1001">
            <v>0</v>
          </cell>
          <cell r="AR1001">
            <v>-0.03</v>
          </cell>
          <cell r="AS1001">
            <v>0</v>
          </cell>
          <cell r="AT1001">
            <v>0</v>
          </cell>
          <cell r="AU1001">
            <v>-0.01</v>
          </cell>
          <cell r="AV1001">
            <v>-0.03</v>
          </cell>
          <cell r="AW1001">
            <v>-0.05</v>
          </cell>
          <cell r="AX1001">
            <v>-0.04</v>
          </cell>
          <cell r="AY1001">
            <v>0.03</v>
          </cell>
          <cell r="AZ1001">
            <v>0</v>
          </cell>
          <cell r="BA1001">
            <v>0</v>
          </cell>
          <cell r="BB1001">
            <v>0.01</v>
          </cell>
          <cell r="BC1001">
            <v>0</v>
          </cell>
          <cell r="BD1001">
            <v>0</v>
          </cell>
          <cell r="BE1001">
            <v>-0.05</v>
          </cell>
          <cell r="BF1001">
            <v>0</v>
          </cell>
          <cell r="BG1001">
            <v>0</v>
          </cell>
          <cell r="BH1001">
            <v>-0.05</v>
          </cell>
          <cell r="BI1001">
            <v>-0.09</v>
          </cell>
          <cell r="BJ1001">
            <v>-0.16</v>
          </cell>
          <cell r="BK1001">
            <v>-0.02</v>
          </cell>
          <cell r="BL1001">
            <v>0</v>
          </cell>
          <cell r="BM1001">
            <v>0.03</v>
          </cell>
          <cell r="BN1001">
            <v>0</v>
          </cell>
          <cell r="BO1001">
            <v>0</v>
          </cell>
          <cell r="BP1001">
            <v>0</v>
          </cell>
          <cell r="BQ1001">
            <v>0.02</v>
          </cell>
          <cell r="BR1001">
            <v>-0.04</v>
          </cell>
          <cell r="BS1001">
            <v>0.01</v>
          </cell>
          <cell r="BT1001">
            <v>0</v>
          </cell>
          <cell r="BU1001">
            <v>-0.01</v>
          </cell>
          <cell r="BV1001">
            <v>-0.01</v>
          </cell>
          <cell r="BW1001">
            <v>-7.0000000000000007E-2</v>
          </cell>
          <cell r="BX1001">
            <v>-0.01</v>
          </cell>
          <cell r="BY1001">
            <v>-0.01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-0.03</v>
          </cell>
          <cell r="CF1001">
            <v>0</v>
          </cell>
          <cell r="CG1001">
            <v>0</v>
          </cell>
          <cell r="CH1001">
            <v>-0.01</v>
          </cell>
          <cell r="CI1001">
            <v>-0.01</v>
          </cell>
          <cell r="CJ1001">
            <v>-0.08</v>
          </cell>
          <cell r="CK1001">
            <v>0.01</v>
          </cell>
          <cell r="CL1001">
            <v>0.01</v>
          </cell>
          <cell r="CM1001">
            <v>0.01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-0.03</v>
          </cell>
          <cell r="G1002">
            <v>-0.06</v>
          </cell>
          <cell r="H1002">
            <v>-7.0000000000000007E-2</v>
          </cell>
          <cell r="I1002">
            <v>-0.1</v>
          </cell>
          <cell r="J1002">
            <v>0</v>
          </cell>
          <cell r="K1002">
            <v>0.01</v>
          </cell>
          <cell r="L1002">
            <v>0.03</v>
          </cell>
          <cell r="M1002">
            <v>0.02</v>
          </cell>
          <cell r="N1002">
            <v>0</v>
          </cell>
          <cell r="O1002">
            <v>-0.06</v>
          </cell>
          <cell r="P1002">
            <v>-0.02</v>
          </cell>
          <cell r="Q1002">
            <v>0.01</v>
          </cell>
          <cell r="R1002">
            <v>-0.01</v>
          </cell>
          <cell r="S1002">
            <v>-0.01</v>
          </cell>
          <cell r="T1002">
            <v>-7.0000000000000007E-2</v>
          </cell>
          <cell r="U1002">
            <v>-7.0000000000000007E-2</v>
          </cell>
          <cell r="V1002">
            <v>-0.09</v>
          </cell>
          <cell r="W1002">
            <v>0</v>
          </cell>
          <cell r="X1002">
            <v>0</v>
          </cell>
          <cell r="Y1002">
            <v>0.15</v>
          </cell>
          <cell r="Z1002">
            <v>0.05</v>
          </cell>
          <cell r="AA1002">
            <v>0.01</v>
          </cell>
          <cell r="AB1002">
            <v>-0.03</v>
          </cell>
          <cell r="AC1002">
            <v>-0.03</v>
          </cell>
          <cell r="AD1002">
            <v>-0.02</v>
          </cell>
          <cell r="AE1002">
            <v>-0.03</v>
          </cell>
          <cell r="AF1002">
            <v>-0.03</v>
          </cell>
          <cell r="AG1002">
            <v>-0.08</v>
          </cell>
          <cell r="AH1002">
            <v>-0.08</v>
          </cell>
          <cell r="AI1002">
            <v>-0.06</v>
          </cell>
          <cell r="AJ1002">
            <v>0</v>
          </cell>
          <cell r="AK1002">
            <v>0.01</v>
          </cell>
          <cell r="AL1002">
            <v>0.12</v>
          </cell>
          <cell r="AM1002">
            <v>0.03</v>
          </cell>
          <cell r="AN1002">
            <v>0.01</v>
          </cell>
          <cell r="AO1002">
            <v>-0.05</v>
          </cell>
          <cell r="AP1002">
            <v>-0.04</v>
          </cell>
          <cell r="AQ1002">
            <v>-0.02</v>
          </cell>
          <cell r="AR1002">
            <v>-0.05</v>
          </cell>
          <cell r="AS1002">
            <v>-0.05</v>
          </cell>
          <cell r="AT1002">
            <v>-0.1</v>
          </cell>
          <cell r="AU1002">
            <v>-0.14000000000000001</v>
          </cell>
          <cell r="AV1002">
            <v>-0.04</v>
          </cell>
          <cell r="AW1002">
            <v>0</v>
          </cell>
          <cell r="AX1002">
            <v>0</v>
          </cell>
          <cell r="AY1002">
            <v>0.04</v>
          </cell>
          <cell r="AZ1002">
            <v>0.02</v>
          </cell>
          <cell r="BA1002">
            <v>0</v>
          </cell>
          <cell r="BB1002">
            <v>-7.0000000000000007E-2</v>
          </cell>
          <cell r="BC1002">
            <v>-0.06</v>
          </cell>
          <cell r="BD1002">
            <v>-0.04</v>
          </cell>
          <cell r="BE1002">
            <v>-0.04</v>
          </cell>
          <cell r="BF1002">
            <v>-0.04</v>
          </cell>
          <cell r="BG1002">
            <v>-0.11</v>
          </cell>
          <cell r="BH1002">
            <v>-0.12</v>
          </cell>
          <cell r="BI1002">
            <v>-0.09</v>
          </cell>
          <cell r="BJ1002">
            <v>0</v>
          </cell>
          <cell r="BK1002">
            <v>0.01</v>
          </cell>
          <cell r="BL1002">
            <v>7.0000000000000007E-2</v>
          </cell>
          <cell r="BM1002">
            <v>0.03</v>
          </cell>
          <cell r="BN1002">
            <v>0.01</v>
          </cell>
          <cell r="BO1002">
            <v>-0.02</v>
          </cell>
          <cell r="BP1002">
            <v>-0.06</v>
          </cell>
          <cell r="BQ1002">
            <v>-0.01</v>
          </cell>
          <cell r="BR1002">
            <v>-0.04</v>
          </cell>
          <cell r="BS1002">
            <v>-7.0000000000000007E-2</v>
          </cell>
          <cell r="BT1002">
            <v>-0.1</v>
          </cell>
          <cell r="BU1002">
            <v>-0.22</v>
          </cell>
          <cell r="BV1002">
            <v>-7.0000000000000007E-2</v>
          </cell>
          <cell r="BW1002">
            <v>0</v>
          </cell>
          <cell r="BX1002">
            <v>0.01</v>
          </cell>
          <cell r="BY1002">
            <v>0.1</v>
          </cell>
          <cell r="BZ1002">
            <v>0.12</v>
          </cell>
          <cell r="CA1002">
            <v>0.01</v>
          </cell>
          <cell r="CB1002">
            <v>-0.05</v>
          </cell>
          <cell r="CC1002">
            <v>-0.05</v>
          </cell>
          <cell r="CD1002">
            <v>-0.01</v>
          </cell>
          <cell r="CE1002">
            <v>-0.04</v>
          </cell>
          <cell r="CF1002">
            <v>-0.05</v>
          </cell>
          <cell r="CG1002">
            <v>-0.16</v>
          </cell>
          <cell r="CH1002">
            <v>-7.0000000000000007E-2</v>
          </cell>
          <cell r="CI1002">
            <v>-0.15</v>
          </cell>
          <cell r="CJ1002">
            <v>0</v>
          </cell>
          <cell r="CK1002">
            <v>0</v>
          </cell>
          <cell r="CL1002">
            <v>0.1</v>
          </cell>
          <cell r="CM1002">
            <v>-0.03</v>
          </cell>
          <cell r="CN1002">
            <v>0.01</v>
          </cell>
          <cell r="CO1002">
            <v>-0.04</v>
          </cell>
          <cell r="CP1002">
            <v>-0.05</v>
          </cell>
          <cell r="CQ1002">
            <v>-0.03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0.01</v>
          </cell>
          <cell r="G1003">
            <v>-0.03</v>
          </cell>
          <cell r="H1003">
            <v>0</v>
          </cell>
          <cell r="I1003">
            <v>-0.01</v>
          </cell>
          <cell r="J1003">
            <v>-0.01</v>
          </cell>
          <cell r="K1003">
            <v>0</v>
          </cell>
          <cell r="L1003">
            <v>0.06</v>
          </cell>
          <cell r="M1003">
            <v>0.05</v>
          </cell>
          <cell r="N1003">
            <v>0.06</v>
          </cell>
          <cell r="O1003">
            <v>0.03</v>
          </cell>
          <cell r="P1003">
            <v>0</v>
          </cell>
          <cell r="Q1003">
            <v>0</v>
          </cell>
          <cell r="R1003">
            <v>0.02</v>
          </cell>
          <cell r="S1003">
            <v>0.03</v>
          </cell>
          <cell r="T1003">
            <v>-0.01</v>
          </cell>
          <cell r="U1003">
            <v>-0.05</v>
          </cell>
          <cell r="V1003">
            <v>-0.02</v>
          </cell>
          <cell r="W1003">
            <v>-0.03</v>
          </cell>
          <cell r="X1003">
            <v>0.02</v>
          </cell>
          <cell r="Y1003">
            <v>0.06</v>
          </cell>
          <cell r="Z1003">
            <v>0.03</v>
          </cell>
          <cell r="AA1003">
            <v>0.04</v>
          </cell>
          <cell r="AB1003">
            <v>0.01</v>
          </cell>
          <cell r="AC1003">
            <v>0</v>
          </cell>
          <cell r="AD1003">
            <v>-0.01</v>
          </cell>
          <cell r="AE1003">
            <v>0.02</v>
          </cell>
          <cell r="AF1003">
            <v>0.02</v>
          </cell>
          <cell r="AG1003">
            <v>0</v>
          </cell>
          <cell r="AH1003">
            <v>0.02</v>
          </cell>
          <cell r="AI1003">
            <v>-0.04</v>
          </cell>
          <cell r="AJ1003">
            <v>0</v>
          </cell>
          <cell r="AK1003">
            <v>-0.01</v>
          </cell>
          <cell r="AL1003">
            <v>0.06</v>
          </cell>
          <cell r="AM1003">
            <v>0.05</v>
          </cell>
          <cell r="AN1003">
            <v>0.01</v>
          </cell>
          <cell r="AO1003">
            <v>0</v>
          </cell>
          <cell r="AP1003">
            <v>0.02</v>
          </cell>
          <cell r="AQ1003">
            <v>0.04</v>
          </cell>
          <cell r="AR1003">
            <v>-0.01</v>
          </cell>
          <cell r="AS1003">
            <v>0</v>
          </cell>
          <cell r="AT1003">
            <v>-0.01</v>
          </cell>
          <cell r="AU1003">
            <v>-0.02</v>
          </cell>
          <cell r="AV1003">
            <v>-0.08</v>
          </cell>
          <cell r="AW1003">
            <v>-0.05</v>
          </cell>
          <cell r="AX1003">
            <v>-0.02</v>
          </cell>
          <cell r="AY1003">
            <v>0.05</v>
          </cell>
          <cell r="AZ1003">
            <v>0.01</v>
          </cell>
          <cell r="BA1003">
            <v>0.04</v>
          </cell>
          <cell r="BB1003">
            <v>0.02</v>
          </cell>
          <cell r="BC1003">
            <v>0</v>
          </cell>
          <cell r="BD1003">
            <v>0.02</v>
          </cell>
          <cell r="BE1003">
            <v>-0.01</v>
          </cell>
          <cell r="BF1003">
            <v>-0.02</v>
          </cell>
          <cell r="BG1003">
            <v>0</v>
          </cell>
          <cell r="BH1003">
            <v>-0.04</v>
          </cell>
          <cell r="BI1003">
            <v>-0.06</v>
          </cell>
          <cell r="BJ1003">
            <v>-7.0000000000000007E-2</v>
          </cell>
          <cell r="BK1003">
            <v>0.01</v>
          </cell>
          <cell r="BL1003">
            <v>0.08</v>
          </cell>
          <cell r="BM1003">
            <v>0.02</v>
          </cell>
          <cell r="BN1003">
            <v>0.01</v>
          </cell>
          <cell r="BO1003">
            <v>0.01</v>
          </cell>
          <cell r="BP1003">
            <v>0.01</v>
          </cell>
          <cell r="BQ1003">
            <v>0.01</v>
          </cell>
          <cell r="BR1003">
            <v>-0.01</v>
          </cell>
          <cell r="BS1003">
            <v>0</v>
          </cell>
          <cell r="BT1003">
            <v>0.01</v>
          </cell>
          <cell r="BU1003">
            <v>-0.08</v>
          </cell>
          <cell r="BV1003">
            <v>-0.08</v>
          </cell>
          <cell r="BW1003">
            <v>-0.04</v>
          </cell>
          <cell r="BX1003">
            <v>0</v>
          </cell>
          <cell r="BY1003">
            <v>0.05</v>
          </cell>
          <cell r="BZ1003">
            <v>0.05</v>
          </cell>
          <cell r="CA1003">
            <v>0.01</v>
          </cell>
          <cell r="CB1003">
            <v>0.01</v>
          </cell>
          <cell r="CC1003">
            <v>0</v>
          </cell>
          <cell r="CD1003">
            <v>-0.01</v>
          </cell>
          <cell r="CE1003">
            <v>-0.01</v>
          </cell>
          <cell r="CF1003">
            <v>0.02</v>
          </cell>
          <cell r="CG1003">
            <v>-0.01</v>
          </cell>
          <cell r="CH1003">
            <v>-0.05</v>
          </cell>
          <cell r="CI1003">
            <v>-0.02</v>
          </cell>
          <cell r="CJ1003">
            <v>-0.03</v>
          </cell>
          <cell r="CK1003">
            <v>-0.01</v>
          </cell>
          <cell r="CL1003">
            <v>0.01</v>
          </cell>
          <cell r="CM1003">
            <v>0.04</v>
          </cell>
          <cell r="CN1003">
            <v>0</v>
          </cell>
          <cell r="CO1003">
            <v>-0.01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-0.01</v>
          </cell>
          <cell r="G1004">
            <v>-0.02</v>
          </cell>
          <cell r="H1004">
            <v>-7.0000000000000007E-2</v>
          </cell>
          <cell r="I1004">
            <v>-0.09</v>
          </cell>
          <cell r="J1004">
            <v>0</v>
          </cell>
          <cell r="K1004">
            <v>0</v>
          </cell>
          <cell r="L1004">
            <v>-0.02</v>
          </cell>
          <cell r="M1004">
            <v>0.04</v>
          </cell>
          <cell r="N1004">
            <v>-0.01</v>
          </cell>
          <cell r="O1004">
            <v>-0.01</v>
          </cell>
          <cell r="P1004">
            <v>0.01</v>
          </cell>
          <cell r="Q1004">
            <v>0</v>
          </cell>
          <cell r="R1004">
            <v>-0.01</v>
          </cell>
          <cell r="S1004">
            <v>0</v>
          </cell>
          <cell r="T1004">
            <v>-0.03</v>
          </cell>
          <cell r="U1004">
            <v>-0.05</v>
          </cell>
          <cell r="V1004">
            <v>-0.05</v>
          </cell>
          <cell r="W1004">
            <v>0</v>
          </cell>
          <cell r="X1004">
            <v>0</v>
          </cell>
          <cell r="Y1004">
            <v>0.02</v>
          </cell>
          <cell r="Z1004">
            <v>-0.02</v>
          </cell>
          <cell r="AA1004">
            <v>0</v>
          </cell>
          <cell r="AB1004">
            <v>-0.02</v>
          </cell>
          <cell r="AC1004">
            <v>-0.01</v>
          </cell>
          <cell r="AD1004">
            <v>-0.01</v>
          </cell>
          <cell r="AE1004">
            <v>-0.01</v>
          </cell>
          <cell r="AF1004">
            <v>-0.02</v>
          </cell>
          <cell r="AG1004">
            <v>-0.06</v>
          </cell>
          <cell r="AH1004">
            <v>-0.04</v>
          </cell>
          <cell r="AI1004">
            <v>-0.02</v>
          </cell>
          <cell r="AJ1004">
            <v>0</v>
          </cell>
          <cell r="AK1004">
            <v>0</v>
          </cell>
          <cell r="AL1004">
            <v>0.05</v>
          </cell>
          <cell r="AM1004">
            <v>0.03</v>
          </cell>
          <cell r="AN1004">
            <v>-0.02</v>
          </cell>
          <cell r="AO1004">
            <v>-0.01</v>
          </cell>
          <cell r="AP1004">
            <v>-0.02</v>
          </cell>
          <cell r="AQ1004">
            <v>-0.01</v>
          </cell>
          <cell r="AR1004">
            <v>-0.01</v>
          </cell>
          <cell r="AS1004">
            <v>0</v>
          </cell>
          <cell r="AT1004">
            <v>-0.04</v>
          </cell>
          <cell r="AU1004">
            <v>-0.13</v>
          </cell>
          <cell r="AV1004">
            <v>-0.02</v>
          </cell>
          <cell r="AW1004">
            <v>0</v>
          </cell>
          <cell r="AX1004">
            <v>0.01</v>
          </cell>
          <cell r="AY1004">
            <v>0.06</v>
          </cell>
          <cell r="AZ1004">
            <v>0.01</v>
          </cell>
          <cell r="BA1004">
            <v>-0.04</v>
          </cell>
          <cell r="BB1004">
            <v>0</v>
          </cell>
          <cell r="BC1004">
            <v>-0.03</v>
          </cell>
          <cell r="BD1004">
            <v>-0.01</v>
          </cell>
          <cell r="BE1004">
            <v>-0.02</v>
          </cell>
          <cell r="BF1004">
            <v>-0.04</v>
          </cell>
          <cell r="BG1004">
            <v>-7.0000000000000007E-2</v>
          </cell>
          <cell r="BH1004">
            <v>-7.0000000000000007E-2</v>
          </cell>
          <cell r="BI1004">
            <v>-0.03</v>
          </cell>
          <cell r="BJ1004">
            <v>0</v>
          </cell>
          <cell r="BK1004">
            <v>0</v>
          </cell>
          <cell r="BL1004">
            <v>0.05</v>
          </cell>
          <cell r="BM1004">
            <v>0</v>
          </cell>
          <cell r="BN1004">
            <v>-0.03</v>
          </cell>
          <cell r="BO1004">
            <v>-0.02</v>
          </cell>
          <cell r="BP1004">
            <v>-0.02</v>
          </cell>
          <cell r="BQ1004">
            <v>0</v>
          </cell>
          <cell r="BR1004">
            <v>-0.02</v>
          </cell>
          <cell r="BS1004">
            <v>-7.0000000000000007E-2</v>
          </cell>
          <cell r="BT1004">
            <v>-0.01</v>
          </cell>
          <cell r="BU1004">
            <v>-0.05</v>
          </cell>
          <cell r="BV1004">
            <v>-0.06</v>
          </cell>
          <cell r="BW1004">
            <v>0</v>
          </cell>
          <cell r="BX1004">
            <v>0</v>
          </cell>
          <cell r="BY1004">
            <v>-0.01</v>
          </cell>
          <cell r="BZ1004">
            <v>0.05</v>
          </cell>
          <cell r="CA1004">
            <v>0</v>
          </cell>
          <cell r="CB1004">
            <v>-0.04</v>
          </cell>
          <cell r="CC1004">
            <v>-0.02</v>
          </cell>
          <cell r="CD1004">
            <v>-0.01</v>
          </cell>
          <cell r="CE1004">
            <v>-0.02</v>
          </cell>
          <cell r="CF1004">
            <v>-0.04</v>
          </cell>
          <cell r="CG1004">
            <v>-0.14000000000000001</v>
          </cell>
          <cell r="CH1004">
            <v>-7.0000000000000007E-2</v>
          </cell>
          <cell r="CI1004">
            <v>-0.03</v>
          </cell>
          <cell r="CJ1004">
            <v>0</v>
          </cell>
          <cell r="CK1004">
            <v>0.01</v>
          </cell>
          <cell r="CL1004">
            <v>0.01</v>
          </cell>
          <cell r="CM1004">
            <v>0.05</v>
          </cell>
          <cell r="CN1004">
            <v>0.01</v>
          </cell>
          <cell r="CO1004">
            <v>-0.04</v>
          </cell>
          <cell r="CP1004">
            <v>-0.05</v>
          </cell>
          <cell r="CQ1004">
            <v>0.01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-0.1</v>
          </cell>
          <cell r="I1005">
            <v>-0.12</v>
          </cell>
          <cell r="J1005">
            <v>0</v>
          </cell>
          <cell r="K1005">
            <v>0</v>
          </cell>
          <cell r="L1005">
            <v>0.13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-0.08</v>
          </cell>
          <cell r="V1005">
            <v>-0.14000000000000001</v>
          </cell>
          <cell r="W1005">
            <v>0</v>
          </cell>
          <cell r="X1005">
            <v>0</v>
          </cell>
          <cell r="Y1005">
            <v>0.35</v>
          </cell>
          <cell r="Z1005">
            <v>0</v>
          </cell>
          <cell r="AA1005">
            <v>0</v>
          </cell>
          <cell r="AB1005">
            <v>-0.1</v>
          </cell>
          <cell r="AC1005">
            <v>0</v>
          </cell>
          <cell r="AD1005">
            <v>0</v>
          </cell>
          <cell r="AE1005">
            <v>-0.01</v>
          </cell>
          <cell r="AF1005">
            <v>-0.05</v>
          </cell>
          <cell r="AG1005">
            <v>0</v>
          </cell>
          <cell r="AH1005">
            <v>-0.03</v>
          </cell>
          <cell r="AI1005">
            <v>-0.03</v>
          </cell>
          <cell r="AJ1005">
            <v>0</v>
          </cell>
          <cell r="AK1005">
            <v>0.02</v>
          </cell>
          <cell r="AL1005">
            <v>0</v>
          </cell>
          <cell r="AM1005">
            <v>0</v>
          </cell>
          <cell r="AN1005">
            <v>0</v>
          </cell>
          <cell r="AO1005">
            <v>-0.02</v>
          </cell>
          <cell r="AP1005">
            <v>-0.02</v>
          </cell>
          <cell r="AQ1005">
            <v>0</v>
          </cell>
          <cell r="AR1005">
            <v>-0.04</v>
          </cell>
          <cell r="AS1005">
            <v>-0.05</v>
          </cell>
          <cell r="AT1005">
            <v>-0.06</v>
          </cell>
          <cell r="AU1005">
            <v>-0.18</v>
          </cell>
          <cell r="AV1005">
            <v>0</v>
          </cell>
          <cell r="AW1005">
            <v>0</v>
          </cell>
          <cell r="AX1005">
            <v>0</v>
          </cell>
          <cell r="AY1005">
            <v>0.04</v>
          </cell>
          <cell r="AZ1005">
            <v>-0.05</v>
          </cell>
          <cell r="BA1005">
            <v>-0.08</v>
          </cell>
          <cell r="BB1005">
            <v>0</v>
          </cell>
          <cell r="BC1005">
            <v>-0.05</v>
          </cell>
          <cell r="BD1005">
            <v>-0.04</v>
          </cell>
          <cell r="BE1005">
            <v>-0.01</v>
          </cell>
          <cell r="BF1005">
            <v>0.04</v>
          </cell>
          <cell r="BG1005">
            <v>-0.06</v>
          </cell>
          <cell r="BH1005">
            <v>0</v>
          </cell>
          <cell r="BI1005">
            <v>0</v>
          </cell>
          <cell r="BJ1005">
            <v>0</v>
          </cell>
          <cell r="BK1005">
            <v>0.02</v>
          </cell>
          <cell r="BL1005">
            <v>-0.04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-0.04</v>
          </cell>
          <cell r="BR1005">
            <v>0</v>
          </cell>
          <cell r="BS1005">
            <v>0</v>
          </cell>
          <cell r="BT1005">
            <v>0</v>
          </cell>
          <cell r="BU1005">
            <v>-0.06</v>
          </cell>
          <cell r="BV1005">
            <v>0</v>
          </cell>
          <cell r="BW1005">
            <v>0</v>
          </cell>
          <cell r="BX1005">
            <v>0.04</v>
          </cell>
          <cell r="BY1005">
            <v>-0.03</v>
          </cell>
          <cell r="BZ1005">
            <v>0.04</v>
          </cell>
          <cell r="CA1005">
            <v>-0.01</v>
          </cell>
          <cell r="CB1005">
            <v>0</v>
          </cell>
          <cell r="CC1005">
            <v>-0.04</v>
          </cell>
          <cell r="CD1005">
            <v>-0.04</v>
          </cell>
          <cell r="CE1005">
            <v>0</v>
          </cell>
          <cell r="CF1005">
            <v>0</v>
          </cell>
          <cell r="CG1005">
            <v>-0.14000000000000001</v>
          </cell>
          <cell r="CH1005">
            <v>-0.09</v>
          </cell>
          <cell r="CI1005">
            <v>0</v>
          </cell>
          <cell r="CJ1005">
            <v>0</v>
          </cell>
          <cell r="CK1005">
            <v>0</v>
          </cell>
          <cell r="CL1005">
            <v>0.22</v>
          </cell>
          <cell r="CM1005">
            <v>0.12</v>
          </cell>
          <cell r="CN1005">
            <v>0</v>
          </cell>
          <cell r="CO1005">
            <v>-0.06</v>
          </cell>
          <cell r="CP1005">
            <v>-0.08</v>
          </cell>
          <cell r="CQ1005">
            <v>-0.04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-23.76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-23.76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09">
          <cell r="F1009">
            <v>-0.02</v>
          </cell>
          <cell r="G1009">
            <v>-0.03</v>
          </cell>
          <cell r="H1009">
            <v>-0.04</v>
          </cell>
          <cell r="I1009">
            <v>-0.06</v>
          </cell>
          <cell r="J1009">
            <v>-0.05</v>
          </cell>
          <cell r="K1009">
            <v>-0.01</v>
          </cell>
          <cell r="L1009">
            <v>0.03</v>
          </cell>
          <cell r="M1009">
            <v>0.03</v>
          </cell>
          <cell r="N1009">
            <v>0.01</v>
          </cell>
          <cell r="O1009">
            <v>-0.02</v>
          </cell>
          <cell r="P1009">
            <v>-0.01</v>
          </cell>
          <cell r="Q1009">
            <v>0</v>
          </cell>
          <cell r="R1009">
            <v>-0.01</v>
          </cell>
          <cell r="S1009">
            <v>0</v>
          </cell>
          <cell r="T1009">
            <v>-0.03</v>
          </cell>
          <cell r="U1009">
            <v>-0.06</v>
          </cell>
          <cell r="V1009">
            <v>-0.06</v>
          </cell>
          <cell r="W1009">
            <v>-7.0000000000000007E-2</v>
          </cell>
          <cell r="X1009">
            <v>0</v>
          </cell>
          <cell r="Y1009">
            <v>0.06</v>
          </cell>
          <cell r="Z1009">
            <v>0.01</v>
          </cell>
          <cell r="AA1009">
            <v>0.01</v>
          </cell>
          <cell r="AB1009">
            <v>-0.01</v>
          </cell>
          <cell r="AC1009">
            <v>-0.01</v>
          </cell>
          <cell r="AD1009">
            <v>-0.01</v>
          </cell>
          <cell r="AE1009">
            <v>-0.02</v>
          </cell>
          <cell r="AF1009">
            <v>-0.01</v>
          </cell>
          <cell r="AG1009">
            <v>-0.04</v>
          </cell>
          <cell r="AH1009">
            <v>-0.04</v>
          </cell>
          <cell r="AI1009">
            <v>-0.05</v>
          </cell>
          <cell r="AJ1009">
            <v>-0.04</v>
          </cell>
          <cell r="AK1009">
            <v>-0.02</v>
          </cell>
          <cell r="AL1009">
            <v>0.04</v>
          </cell>
          <cell r="AM1009">
            <v>0.03</v>
          </cell>
          <cell r="AN1009">
            <v>0</v>
          </cell>
          <cell r="AO1009">
            <v>-0.02</v>
          </cell>
          <cell r="AP1009">
            <v>-0.02</v>
          </cell>
          <cell r="AQ1009">
            <v>0</v>
          </cell>
          <cell r="AR1009">
            <v>-0.03</v>
          </cell>
          <cell r="AS1009">
            <v>-0.02</v>
          </cell>
          <cell r="AT1009">
            <v>-0.05</v>
          </cell>
          <cell r="AU1009">
            <v>-0.08</v>
          </cell>
          <cell r="AV1009">
            <v>-0.06</v>
          </cell>
          <cell r="AW1009">
            <v>-0.06</v>
          </cell>
          <cell r="AX1009">
            <v>-0.04</v>
          </cell>
          <cell r="AY1009">
            <v>0.04</v>
          </cell>
          <cell r="AZ1009">
            <v>0</v>
          </cell>
          <cell r="BA1009">
            <v>-0.01</v>
          </cell>
          <cell r="BB1009">
            <v>-0.02</v>
          </cell>
          <cell r="BC1009">
            <v>-0.02</v>
          </cell>
          <cell r="BD1009">
            <v>-0.01</v>
          </cell>
          <cell r="BE1009">
            <v>-0.03</v>
          </cell>
          <cell r="BF1009">
            <v>-0.03</v>
          </cell>
          <cell r="BG1009">
            <v>-0.04</v>
          </cell>
          <cell r="BH1009">
            <v>-7.0000000000000007E-2</v>
          </cell>
          <cell r="BI1009">
            <v>-0.08</v>
          </cell>
          <cell r="BJ1009">
            <v>-0.11</v>
          </cell>
          <cell r="BK1009">
            <v>0</v>
          </cell>
          <cell r="BL1009">
            <v>0.05</v>
          </cell>
          <cell r="BM1009">
            <v>0</v>
          </cell>
          <cell r="BN1009">
            <v>0</v>
          </cell>
          <cell r="BO1009">
            <v>-0.01</v>
          </cell>
          <cell r="BP1009">
            <v>-0.02</v>
          </cell>
          <cell r="BQ1009">
            <v>0.01</v>
          </cell>
          <cell r="BR1009">
            <v>-0.03</v>
          </cell>
          <cell r="BS1009">
            <v>-0.03</v>
          </cell>
          <cell r="BT1009">
            <v>-0.02</v>
          </cell>
          <cell r="BU1009">
            <v>-0.11</v>
          </cell>
          <cell r="BV1009">
            <v>-0.08</v>
          </cell>
          <cell r="BW1009">
            <v>-0.06</v>
          </cell>
          <cell r="BX1009">
            <v>-0.01</v>
          </cell>
          <cell r="BY1009">
            <v>0.04</v>
          </cell>
          <cell r="BZ1009">
            <v>0.05</v>
          </cell>
          <cell r="CA1009">
            <v>0.01</v>
          </cell>
          <cell r="CB1009">
            <v>-0.02</v>
          </cell>
          <cell r="CC1009">
            <v>-0.01</v>
          </cell>
          <cell r="CD1009">
            <v>-0.01</v>
          </cell>
          <cell r="CE1009">
            <v>-0.02</v>
          </cell>
          <cell r="CF1009">
            <v>-0.01</v>
          </cell>
          <cell r="CG1009">
            <v>-0.06</v>
          </cell>
          <cell r="CH1009">
            <v>-0.06</v>
          </cell>
          <cell r="CI1009">
            <v>-0.05</v>
          </cell>
          <cell r="CJ1009">
            <v>-0.05</v>
          </cell>
          <cell r="CK1009">
            <v>0</v>
          </cell>
          <cell r="CL1009">
            <v>0.02</v>
          </cell>
          <cell r="CM1009">
            <v>0.01</v>
          </cell>
          <cell r="CN1009">
            <v>0</v>
          </cell>
          <cell r="CO1009">
            <v>-0.02</v>
          </cell>
          <cell r="CP1009">
            <v>-0.02</v>
          </cell>
          <cell r="CQ1009">
            <v>-0.01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</row>
        <row r="1011">
          <cell r="F1011">
            <v>-0.02</v>
          </cell>
          <cell r="G1011">
            <v>-0.03</v>
          </cell>
          <cell r="H1011">
            <v>-0.04</v>
          </cell>
          <cell r="I1011">
            <v>-0.06</v>
          </cell>
          <cell r="J1011">
            <v>-0.05</v>
          </cell>
          <cell r="K1011">
            <v>-0.01</v>
          </cell>
          <cell r="L1011">
            <v>0.03</v>
          </cell>
          <cell r="M1011">
            <v>0.03</v>
          </cell>
          <cell r="N1011">
            <v>0.01</v>
          </cell>
          <cell r="O1011">
            <v>-0.02</v>
          </cell>
          <cell r="P1011">
            <v>-0.01</v>
          </cell>
          <cell r="Q1011">
            <v>0</v>
          </cell>
          <cell r="R1011">
            <v>-0.01</v>
          </cell>
          <cell r="S1011">
            <v>0</v>
          </cell>
          <cell r="T1011">
            <v>-0.03</v>
          </cell>
          <cell r="U1011">
            <v>-0.06</v>
          </cell>
          <cell r="V1011">
            <v>-0.06</v>
          </cell>
          <cell r="W1011">
            <v>-7.0000000000000007E-2</v>
          </cell>
          <cell r="X1011">
            <v>0</v>
          </cell>
          <cell r="Y1011">
            <v>0.06</v>
          </cell>
          <cell r="Z1011">
            <v>0.01</v>
          </cell>
          <cell r="AA1011">
            <v>0.01</v>
          </cell>
          <cell r="AB1011">
            <v>-0.01</v>
          </cell>
          <cell r="AC1011">
            <v>-0.01</v>
          </cell>
          <cell r="AD1011">
            <v>-0.01</v>
          </cell>
          <cell r="AE1011">
            <v>-0.02</v>
          </cell>
          <cell r="AF1011">
            <v>-0.01</v>
          </cell>
          <cell r="AG1011">
            <v>-0.04</v>
          </cell>
          <cell r="AH1011">
            <v>-0.04</v>
          </cell>
          <cell r="AI1011">
            <v>-0.05</v>
          </cell>
          <cell r="AJ1011">
            <v>-0.04</v>
          </cell>
          <cell r="AK1011">
            <v>-0.02</v>
          </cell>
          <cell r="AL1011">
            <v>0.04</v>
          </cell>
          <cell r="AM1011">
            <v>0.03</v>
          </cell>
          <cell r="AN1011">
            <v>0</v>
          </cell>
          <cell r="AO1011">
            <v>-0.02</v>
          </cell>
          <cell r="AP1011">
            <v>-0.02</v>
          </cell>
          <cell r="AQ1011">
            <v>0</v>
          </cell>
          <cell r="AR1011">
            <v>-0.03</v>
          </cell>
          <cell r="AS1011">
            <v>-0.02</v>
          </cell>
          <cell r="AT1011">
            <v>-0.05</v>
          </cell>
          <cell r="AU1011">
            <v>-0.08</v>
          </cell>
          <cell r="AV1011">
            <v>-0.06</v>
          </cell>
          <cell r="AW1011">
            <v>-0.06</v>
          </cell>
          <cell r="AX1011">
            <v>-0.04</v>
          </cell>
          <cell r="AY1011">
            <v>0.04</v>
          </cell>
          <cell r="AZ1011">
            <v>0</v>
          </cell>
          <cell r="BA1011">
            <v>-0.01</v>
          </cell>
          <cell r="BB1011">
            <v>-0.02</v>
          </cell>
          <cell r="BC1011">
            <v>-0.02</v>
          </cell>
          <cell r="BD1011">
            <v>-0.01</v>
          </cell>
          <cell r="BE1011">
            <v>-0.03</v>
          </cell>
          <cell r="BF1011">
            <v>-0.03</v>
          </cell>
          <cell r="BG1011">
            <v>-0.04</v>
          </cell>
          <cell r="BH1011">
            <v>-7.0000000000000007E-2</v>
          </cell>
          <cell r="BI1011">
            <v>-0.08</v>
          </cell>
          <cell r="BJ1011">
            <v>-0.11</v>
          </cell>
          <cell r="BK1011">
            <v>0</v>
          </cell>
          <cell r="BL1011">
            <v>0.05</v>
          </cell>
          <cell r="BM1011">
            <v>0</v>
          </cell>
          <cell r="BN1011">
            <v>0</v>
          </cell>
          <cell r="BO1011">
            <v>-0.01</v>
          </cell>
          <cell r="BP1011">
            <v>-0.02</v>
          </cell>
          <cell r="BQ1011">
            <v>0.01</v>
          </cell>
          <cell r="BR1011">
            <v>-0.03</v>
          </cell>
          <cell r="BS1011">
            <v>-0.03</v>
          </cell>
          <cell r="BT1011">
            <v>-0.02</v>
          </cell>
          <cell r="BU1011">
            <v>-0.11</v>
          </cell>
          <cell r="BV1011">
            <v>-0.08</v>
          </cell>
          <cell r="BW1011">
            <v>-0.06</v>
          </cell>
          <cell r="BX1011">
            <v>-0.01</v>
          </cell>
          <cell r="BY1011">
            <v>0.04</v>
          </cell>
          <cell r="BZ1011">
            <v>0.05</v>
          </cell>
          <cell r="CA1011">
            <v>0.01</v>
          </cell>
          <cell r="CB1011">
            <v>-0.02</v>
          </cell>
          <cell r="CC1011">
            <v>-0.01</v>
          </cell>
          <cell r="CD1011">
            <v>-0.01</v>
          </cell>
          <cell r="CE1011">
            <v>-0.02</v>
          </cell>
          <cell r="CF1011">
            <v>-0.01</v>
          </cell>
          <cell r="CG1011">
            <v>-0.06</v>
          </cell>
          <cell r="CH1011">
            <v>-0.06</v>
          </cell>
          <cell r="CI1011">
            <v>-0.05</v>
          </cell>
          <cell r="CJ1011">
            <v>-0.05</v>
          </cell>
          <cell r="CK1011">
            <v>0</v>
          </cell>
          <cell r="CL1011">
            <v>0.02</v>
          </cell>
          <cell r="CM1011">
            <v>0.01</v>
          </cell>
          <cell r="CN1011">
            <v>0</v>
          </cell>
          <cell r="CO1011">
            <v>-0.02</v>
          </cell>
          <cell r="CP1011">
            <v>-0.02</v>
          </cell>
          <cell r="CQ1011">
            <v>-0.01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5.689778927097322E-2</v>
          </cell>
          <cell r="G1017">
            <v>0.22842935277861187</v>
          </cell>
          <cell r="H1017">
            <v>0.12725706889358079</v>
          </cell>
          <cell r="I1017">
            <v>7.3438812426772415E-2</v>
          </cell>
          <cell r="J1017">
            <v>0.23933352868589353</v>
          </cell>
          <cell r="K1017">
            <v>0.1264726992166807</v>
          </cell>
          <cell r="L1017">
            <v>1.6348511988574899E-2</v>
          </cell>
          <cell r="M1017">
            <v>6.5862353372651228E-2</v>
          </cell>
          <cell r="N1017">
            <v>0.11015159247483552</v>
          </cell>
          <cell r="O1017">
            <v>6.5638145537715076E-2</v>
          </cell>
          <cell r="P1017">
            <v>1.8021041145036776E-2</v>
          </cell>
          <cell r="Q1017">
            <v>3.4903539685970486E-2</v>
          </cell>
          <cell r="R1017">
            <v>8.8891276412240927E-2</v>
          </cell>
          <cell r="S1017">
            <v>2.5051190172078464E-2</v>
          </cell>
          <cell r="T1017">
            <v>0.14368946234117885</v>
          </cell>
          <cell r="U1017">
            <v>0.12267003661446907</v>
          </cell>
          <cell r="V1017">
            <v>0.17285262061147932</v>
          </cell>
          <cell r="W1017">
            <v>0.26647002246529183</v>
          </cell>
          <cell r="X1017">
            <v>8.6047109187845194E-2</v>
          </cell>
          <cell r="Y1017">
            <v>1.8091746380299867E-2</v>
          </cell>
          <cell r="Z1017">
            <v>5.0544324004409447E-2</v>
          </cell>
          <cell r="AA1017">
            <v>0.18517882283182985</v>
          </cell>
          <cell r="AB1017">
            <v>5.9933252589054575E-2</v>
          </cell>
          <cell r="AC1017">
            <v>8.4612282159490348E-2</v>
          </cell>
          <cell r="AD1017">
            <v>3.3943954738401061E-2</v>
          </cell>
          <cell r="AE1017">
            <v>3.1356540502287089E-2</v>
          </cell>
          <cell r="AF1017">
            <v>0</v>
          </cell>
          <cell r="AG1017">
            <v>-1.9557813082560216E-2</v>
          </cell>
          <cell r="AH1017">
            <v>6.7095181273906235E-2</v>
          </cell>
          <cell r="AI1017">
            <v>0.11711514685352498</v>
          </cell>
          <cell r="AJ1017">
            <v>9.3173489159305234E-2</v>
          </cell>
          <cell r="AK1017">
            <v>3.684437728366774E-2</v>
          </cell>
          <cell r="AL1017">
            <v>1.2720262841718011E-2</v>
          </cell>
          <cell r="AM1017">
            <v>0</v>
          </cell>
          <cell r="AN1017">
            <v>7.4892976022411517E-2</v>
          </cell>
          <cell r="AO1017">
            <v>3.3488647639860147E-2</v>
          </cell>
          <cell r="AP1017">
            <v>8.3228321687975892E-3</v>
          </cell>
          <cell r="AQ1017">
            <v>0</v>
          </cell>
          <cell r="AR1017">
            <v>2.8419456549723776E-2</v>
          </cell>
          <cell r="AS1017">
            <v>0</v>
          </cell>
          <cell r="AT1017">
            <v>-6.8602950569882637E-3</v>
          </cell>
          <cell r="AU1017">
            <v>5.9164028982753081E-2</v>
          </cell>
          <cell r="AV1017">
            <v>0.12951384986322978</v>
          </cell>
          <cell r="AW1017">
            <v>6.0182230048955176E-2</v>
          </cell>
          <cell r="AX1017">
            <v>5.902958063596131E-2</v>
          </cell>
          <cell r="AY1017">
            <v>1.9636683073976258E-2</v>
          </cell>
          <cell r="AZ1017">
            <v>1.4242764833255706E-2</v>
          </cell>
          <cell r="BA1017">
            <v>3.5123467536660513E-2</v>
          </cell>
          <cell r="BB1017">
            <v>1.8310184921691786E-2</v>
          </cell>
          <cell r="BC1017">
            <v>0</v>
          </cell>
          <cell r="BD1017">
            <v>0</v>
          </cell>
          <cell r="BE1017">
            <v>1.4697819927320666E-2</v>
          </cell>
          <cell r="BF1017">
            <v>0</v>
          </cell>
          <cell r="BG1017">
            <v>0</v>
          </cell>
          <cell r="BH1017">
            <v>1.3415355177233579E-2</v>
          </cell>
          <cell r="BI1017">
            <v>7.4593444971434053E-2</v>
          </cell>
          <cell r="BJ1017">
            <v>6.8362244414021944E-2</v>
          </cell>
          <cell r="BK1017">
            <v>3.1639776494511551E-2</v>
          </cell>
          <cell r="BL1017">
            <v>0</v>
          </cell>
          <cell r="BM1017">
            <v>9.0011485278473913E-3</v>
          </cell>
          <cell r="BN1017">
            <v>0</v>
          </cell>
          <cell r="BO1017">
            <v>7.4189479666308955E-3</v>
          </cell>
          <cell r="BP1017">
            <v>0</v>
          </cell>
          <cell r="BQ1017">
            <v>0</v>
          </cell>
          <cell r="BR1017">
            <v>7.7711830693399264E-2</v>
          </cell>
          <cell r="BS1017">
            <v>6.1785238824352717E-2</v>
          </cell>
          <cell r="BT1017">
            <v>1.5795132004321033E-2</v>
          </cell>
          <cell r="BU1017">
            <v>4.7622851191491122E-2</v>
          </cell>
          <cell r="BV1017">
            <v>0.28375628962744415</v>
          </cell>
          <cell r="BW1017">
            <v>0.14225331742537861</v>
          </cell>
          <cell r="BX1017">
            <v>0.20041134756978707</v>
          </cell>
          <cell r="BY1017">
            <v>4.4231956737220912E-2</v>
          </cell>
          <cell r="BZ1017">
            <v>5.1544314427438565E-2</v>
          </cell>
          <cell r="CA1017">
            <v>8.7827559199777028E-2</v>
          </cell>
          <cell r="CB1017">
            <v>4.9346646863426713E-2</v>
          </cell>
          <cell r="CC1017">
            <v>5.9063255906963263E-2</v>
          </cell>
          <cell r="CD1017">
            <v>0</v>
          </cell>
          <cell r="CE1017">
            <v>3.8069935478478811E-2</v>
          </cell>
          <cell r="CF1017">
            <v>-3.932329386675093E-3</v>
          </cell>
          <cell r="CG1017">
            <v>-4.7104537601985186E-2</v>
          </cell>
          <cell r="CH1017">
            <v>1.3709300171068861E-2</v>
          </cell>
          <cell r="CI1017">
            <v>7.7502295160794432E-2</v>
          </cell>
          <cell r="CJ1017">
            <v>0.1963444650502062</v>
          </cell>
          <cell r="CK1017">
            <v>8.032550408850625E-2</v>
          </cell>
          <cell r="CL1017">
            <v>-3.5499544475214861E-4</v>
          </cell>
          <cell r="CM1017">
            <v>2.20941545499862E-2</v>
          </cell>
          <cell r="CN1017">
            <v>0.22386614446527275</v>
          </cell>
          <cell r="CO1017">
            <v>3.840000909059782E-2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18"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8">
          <cell r="F1048">
            <v>6.7210602673263509E-2</v>
          </cell>
          <cell r="G1048">
            <v>0.20614574891580872</v>
          </cell>
          <cell r="H1048">
            <v>6.5524810784694409E-2</v>
          </cell>
          <cell r="I1048">
            <v>2.983853234452738E-2</v>
          </cell>
          <cell r="J1048">
            <v>8.678699778174348E-2</v>
          </cell>
          <cell r="K1048">
            <v>4.7267513334794842E-2</v>
          </cell>
          <cell r="L1048">
            <v>7.2261967651670034E-3</v>
          </cell>
          <cell r="M1048">
            <v>2.614037676345049E-2</v>
          </cell>
          <cell r="N1048">
            <v>5.2082520718769842E-2</v>
          </cell>
          <cell r="O1048">
            <v>4.3695005120987673E-2</v>
          </cell>
          <cell r="P1048">
            <v>1.9083349100675662E-2</v>
          </cell>
          <cell r="Q1048">
            <v>4.3389389094990349E-2</v>
          </cell>
          <cell r="R1048">
            <v>5.6989623235637055E-2</v>
          </cell>
          <cell r="S1048">
            <v>2.9985740290278784E-2</v>
          </cell>
          <cell r="T1048">
            <v>0.13632109221887134</v>
          </cell>
          <cell r="U1048">
            <v>6.682564550480663E-2</v>
          </cell>
          <cell r="V1048">
            <v>6.8623445703181574E-2</v>
          </cell>
          <cell r="W1048">
            <v>9.486844856800758E-2</v>
          </cell>
          <cell r="X1048">
            <v>3.1498402494229083E-2</v>
          </cell>
          <cell r="Y1048">
            <v>8.1260307893913364E-3</v>
          </cell>
          <cell r="Z1048">
            <v>2.001433407532005E-2</v>
          </cell>
          <cell r="AA1048">
            <v>8.7123918880706697E-2</v>
          </cell>
          <cell r="AB1048">
            <v>4.213776105113709E-2</v>
          </cell>
          <cell r="AC1048">
            <v>9.0343960336205953E-2</v>
          </cell>
          <cell r="AD1048">
            <v>4.3555554752607861E-2</v>
          </cell>
          <cell r="AE1048">
            <v>2.3997612524951251E-2</v>
          </cell>
          <cell r="AF1048">
            <v>0</v>
          </cell>
          <cell r="AG1048">
            <v>-2.1085185845883814E-2</v>
          </cell>
          <cell r="AH1048">
            <v>5.2074145066072219E-2</v>
          </cell>
          <cell r="AI1048">
            <v>7.4692729136607738E-2</v>
          </cell>
          <cell r="AJ1048">
            <v>5.0086223788539996E-2</v>
          </cell>
          <cell r="AK1048">
            <v>1.7726328967277993E-2</v>
          </cell>
          <cell r="AL1048">
            <v>6.1667096277986388E-3</v>
          </cell>
          <cell r="AM1048">
            <v>0</v>
          </cell>
          <cell r="AN1048">
            <v>4.7302071692982395E-2</v>
          </cell>
          <cell r="AO1048">
            <v>2.8483331267111112E-2</v>
          </cell>
          <cell r="AP1048">
            <v>9.472690781130666E-3</v>
          </cell>
          <cell r="AQ1048">
            <v>0</v>
          </cell>
          <cell r="AR1048">
            <v>2.1981541887868161E-2</v>
          </cell>
          <cell r="AS1048">
            <v>0</v>
          </cell>
          <cell r="AT1048">
            <v>-7.4729884440287719E-3</v>
          </cell>
          <cell r="AU1048">
            <v>4.6251432585862062E-2</v>
          </cell>
          <cell r="AV1048">
            <v>8.5232461318788921E-2</v>
          </cell>
          <cell r="AW1048">
            <v>3.2361781156595271E-2</v>
          </cell>
          <cell r="AX1048">
            <v>2.8617197424935625E-2</v>
          </cell>
          <cell r="AY1048">
            <v>9.6778611940706583E-3</v>
          </cell>
          <cell r="AZ1048">
            <v>6.6809610299998212E-3</v>
          </cell>
          <cell r="BA1048">
            <v>2.229683231469437E-2</v>
          </cell>
          <cell r="BB1048">
            <v>1.5759973644513536E-2</v>
          </cell>
          <cell r="BC1048">
            <v>0</v>
          </cell>
          <cell r="BD1048">
            <v>0</v>
          </cell>
          <cell r="BE1048">
            <v>1.1555401422690181E-2</v>
          </cell>
          <cell r="BF1048">
            <v>0</v>
          </cell>
          <cell r="BG1048">
            <v>0</v>
          </cell>
          <cell r="BH1048">
            <v>1.0611921189905615E-2</v>
          </cell>
          <cell r="BI1048">
            <v>5.1394541454797604E-2</v>
          </cell>
          <cell r="BJ1048">
            <v>3.7279220811740288E-2</v>
          </cell>
          <cell r="BK1048">
            <v>1.4957441659909421E-2</v>
          </cell>
          <cell r="BL1048">
            <v>0</v>
          </cell>
          <cell r="BM1048">
            <v>4.3034582148351319E-3</v>
          </cell>
          <cell r="BN1048">
            <v>0</v>
          </cell>
          <cell r="BO1048">
            <v>6.6209087744510953E-3</v>
          </cell>
          <cell r="BP1048">
            <v>0</v>
          </cell>
          <cell r="BQ1048">
            <v>0</v>
          </cell>
          <cell r="BR1048">
            <v>5.99881130305846E-2</v>
          </cell>
          <cell r="BS1048">
            <v>7.7728585464640787E-2</v>
          </cell>
          <cell r="BT1048">
            <v>1.6802617827778477E-2</v>
          </cell>
          <cell r="BU1048">
            <v>3.8192465550459076E-2</v>
          </cell>
          <cell r="BV1048">
            <v>0.18435778353077836</v>
          </cell>
          <cell r="BW1048">
            <v>7.1652023127931841E-2</v>
          </cell>
          <cell r="BX1048">
            <v>9.4046405338573891E-2</v>
          </cell>
          <cell r="BY1048">
            <v>2.1896115722768172E-2</v>
          </cell>
          <cell r="BZ1048">
            <v>2.4909418404391204E-2</v>
          </cell>
          <cell r="CA1048">
            <v>5.3634580497480044E-2</v>
          </cell>
          <cell r="CB1048">
            <v>4.3102715828034377E-2</v>
          </cell>
          <cell r="CC1048">
            <v>6.8053721056529071E-2</v>
          </cell>
          <cell r="CD1048">
            <v>0</v>
          </cell>
          <cell r="CE1048">
            <v>0.15246241111719883</v>
          </cell>
          <cell r="CF1048">
            <v>-5.0333449103803218E-3</v>
          </cell>
          <cell r="CG1048">
            <v>-5.2466987393700038E-2</v>
          </cell>
          <cell r="CH1048">
            <v>1.1189128221545275E-2</v>
          </cell>
          <cell r="CI1048">
            <v>5.1428920004966017E-2</v>
          </cell>
          <cell r="CJ1048">
            <v>0.10063090411278353</v>
          </cell>
          <cell r="CK1048">
            <v>3.6832433428777733E-2</v>
          </cell>
          <cell r="CL1048">
            <v>-1.7597905736010944E-4</v>
          </cell>
          <cell r="CM1048">
            <v>1.0647491809834264E-2</v>
          </cell>
          <cell r="CN1048">
            <v>1.4723033401321004</v>
          </cell>
          <cell r="CO1048">
            <v>0.45431577797609179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7"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6"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101"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</row>
        <row r="1113"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8">
          <cell r="F1118">
            <v>0.04</v>
          </cell>
          <cell r="G1118">
            <v>0.03</v>
          </cell>
          <cell r="H1118">
            <v>0.15</v>
          </cell>
          <cell r="I1118">
            <v>0.19</v>
          </cell>
          <cell r="J1118">
            <v>0.15</v>
          </cell>
          <cell r="K1118">
            <v>0.1</v>
          </cell>
          <cell r="L1118">
            <v>-0.17</v>
          </cell>
          <cell r="M1118">
            <v>0</v>
          </cell>
          <cell r="N1118">
            <v>-0.01</v>
          </cell>
          <cell r="O1118">
            <v>-0.01</v>
          </cell>
          <cell r="P1118">
            <v>0</v>
          </cell>
          <cell r="Q1118">
            <v>0</v>
          </cell>
          <cell r="R1118">
            <v>0.05</v>
          </cell>
          <cell r="S1118">
            <v>0.12</v>
          </cell>
          <cell r="T1118">
            <v>-0.04</v>
          </cell>
          <cell r="U1118">
            <v>0.17</v>
          </cell>
          <cell r="V1118">
            <v>0.06</v>
          </cell>
          <cell r="W1118">
            <v>0.2</v>
          </cell>
          <cell r="X1118">
            <v>-0.02</v>
          </cell>
          <cell r="Y1118">
            <v>-0.14000000000000001</v>
          </cell>
          <cell r="Z1118">
            <v>-1.1000000000000001</v>
          </cell>
          <cell r="AA1118">
            <v>0.01</v>
          </cell>
          <cell r="AB1118">
            <v>0</v>
          </cell>
          <cell r="AC1118">
            <v>0.02</v>
          </cell>
          <cell r="AD1118">
            <v>-0.12</v>
          </cell>
          <cell r="AE1118">
            <v>0.01</v>
          </cell>
          <cell r="AF1118">
            <v>-0.03</v>
          </cell>
          <cell r="AG1118">
            <v>0</v>
          </cell>
          <cell r="AH1118">
            <v>0.5</v>
          </cell>
          <cell r="AI1118">
            <v>0.09</v>
          </cell>
          <cell r="AJ1118">
            <v>0.01</v>
          </cell>
          <cell r="AK1118">
            <v>-0.06</v>
          </cell>
          <cell r="AL1118">
            <v>-0.09</v>
          </cell>
          <cell r="AM1118">
            <v>-0.71</v>
          </cell>
          <cell r="AN1118">
            <v>0.01</v>
          </cell>
          <cell r="AO1118">
            <v>-0.08</v>
          </cell>
          <cell r="AP1118">
            <v>-0.02</v>
          </cell>
          <cell r="AQ1118">
            <v>0</v>
          </cell>
          <cell r="AR1118">
            <v>0.08</v>
          </cell>
          <cell r="AS1118">
            <v>0.04</v>
          </cell>
          <cell r="AT1118">
            <v>0</v>
          </cell>
          <cell r="AU1118">
            <v>0.23</v>
          </cell>
          <cell r="AV1118">
            <v>0.06</v>
          </cell>
          <cell r="AW1118">
            <v>0.09</v>
          </cell>
          <cell r="AX1118">
            <v>0.04</v>
          </cell>
          <cell r="AY1118">
            <v>-0.09</v>
          </cell>
          <cell r="AZ1118">
            <v>-0.1</v>
          </cell>
          <cell r="BA1118">
            <v>0</v>
          </cell>
          <cell r="BB1118">
            <v>7.0000000000000007E-2</v>
          </cell>
          <cell r="BC1118">
            <v>0</v>
          </cell>
          <cell r="BD1118">
            <v>0.03</v>
          </cell>
          <cell r="BE1118">
            <v>7.0000000000000007E-2</v>
          </cell>
          <cell r="BF1118">
            <v>0.04</v>
          </cell>
          <cell r="BG1118">
            <v>0.06</v>
          </cell>
          <cell r="BH1118">
            <v>0.14000000000000001</v>
          </cell>
          <cell r="BI1118">
            <v>0.05</v>
          </cell>
          <cell r="BJ1118">
            <v>0.11</v>
          </cell>
          <cell r="BK1118">
            <v>-0.05</v>
          </cell>
          <cell r="BL1118">
            <v>0</v>
          </cell>
          <cell r="BM1118">
            <v>-1.86</v>
          </cell>
          <cell r="BN1118">
            <v>-0.01</v>
          </cell>
          <cell r="BO1118">
            <v>0</v>
          </cell>
          <cell r="BP1118">
            <v>-0.03</v>
          </cell>
          <cell r="BQ1118">
            <v>-0.03</v>
          </cell>
          <cell r="BR1118">
            <v>0.1</v>
          </cell>
          <cell r="BS1118">
            <v>0</v>
          </cell>
          <cell r="BT1118">
            <v>0.02</v>
          </cell>
          <cell r="BU1118">
            <v>0.13</v>
          </cell>
          <cell r="BV1118">
            <v>-0.05</v>
          </cell>
          <cell r="BW1118">
            <v>7.0000000000000007E-2</v>
          </cell>
          <cell r="BX1118">
            <v>7.0000000000000007E-2</v>
          </cell>
          <cell r="BY1118">
            <v>0.4</v>
          </cell>
          <cell r="BZ1118">
            <v>-7.0000000000000007E-2</v>
          </cell>
          <cell r="CA1118">
            <v>0</v>
          </cell>
          <cell r="CB1118">
            <v>0.01</v>
          </cell>
          <cell r="CC1118">
            <v>0</v>
          </cell>
          <cell r="CD1118">
            <v>0.2</v>
          </cell>
          <cell r="CE1118">
            <v>0.12</v>
          </cell>
          <cell r="CF1118">
            <v>-0.01</v>
          </cell>
          <cell r="CG1118">
            <v>0.06</v>
          </cell>
          <cell r="CH1118">
            <v>0.42</v>
          </cell>
          <cell r="CI1118">
            <v>-0.05</v>
          </cell>
          <cell r="CJ1118">
            <v>0.18</v>
          </cell>
          <cell r="CK1118">
            <v>0.85</v>
          </cell>
          <cell r="CL1118">
            <v>0.02</v>
          </cell>
          <cell r="CM1118">
            <v>0.22</v>
          </cell>
          <cell r="CN1118">
            <v>0.01</v>
          </cell>
          <cell r="CO1118">
            <v>0</v>
          </cell>
          <cell r="CP1118">
            <v>0.02</v>
          </cell>
          <cell r="CQ1118">
            <v>-0.02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-0.02</v>
          </cell>
          <cell r="G1119">
            <v>-0.03</v>
          </cell>
          <cell r="H1119">
            <v>0</v>
          </cell>
          <cell r="I1119">
            <v>0.02</v>
          </cell>
          <cell r="J1119">
            <v>0</v>
          </cell>
          <cell r="K1119">
            <v>0</v>
          </cell>
          <cell r="L1119">
            <v>0.44</v>
          </cell>
          <cell r="M1119">
            <v>2.4900000000000002</v>
          </cell>
          <cell r="N1119">
            <v>0</v>
          </cell>
          <cell r="O1119">
            <v>0.21</v>
          </cell>
          <cell r="P1119">
            <v>0.01</v>
          </cell>
          <cell r="Q1119">
            <v>0.42</v>
          </cell>
          <cell r="R1119">
            <v>0.24</v>
          </cell>
          <cell r="S1119">
            <v>0.03</v>
          </cell>
          <cell r="T1119">
            <v>0.04</v>
          </cell>
          <cell r="U1119">
            <v>-0.03</v>
          </cell>
          <cell r="V1119">
            <v>-0.03</v>
          </cell>
          <cell r="W1119">
            <v>0.19</v>
          </cell>
          <cell r="X1119">
            <v>4.7300000000000004</v>
          </cell>
          <cell r="Y1119">
            <v>0.28999999999999998</v>
          </cell>
          <cell r="Z1119">
            <v>0.55000000000000004</v>
          </cell>
          <cell r="AA1119">
            <v>3.76</v>
          </cell>
          <cell r="AB1119">
            <v>0.3</v>
          </cell>
          <cell r="AC1119">
            <v>-0.03</v>
          </cell>
          <cell r="AD1119">
            <v>0.13</v>
          </cell>
          <cell r="AE1119">
            <v>0.15</v>
          </cell>
          <cell r="AF1119">
            <v>-0.01</v>
          </cell>
          <cell r="AG1119">
            <v>-0.04</v>
          </cell>
          <cell r="AH1119">
            <v>0.56999999999999995</v>
          </cell>
          <cell r="AI1119">
            <v>-0.01</v>
          </cell>
          <cell r="AJ1119">
            <v>0.3</v>
          </cell>
          <cell r="AK1119">
            <v>1.63</v>
          </cell>
          <cell r="AL1119">
            <v>0.36</v>
          </cell>
          <cell r="AM1119">
            <v>1.33</v>
          </cell>
          <cell r="AN1119">
            <v>1.77</v>
          </cell>
          <cell r="AO1119">
            <v>0.46</v>
          </cell>
          <cell r="AP1119">
            <v>-0.03</v>
          </cell>
          <cell r="AQ1119">
            <v>0.2</v>
          </cell>
          <cell r="AR1119">
            <v>0.13</v>
          </cell>
          <cell r="AS1119">
            <v>-0.08</v>
          </cell>
          <cell r="AT1119">
            <v>0.04</v>
          </cell>
          <cell r="AU1119">
            <v>-0.03</v>
          </cell>
          <cell r="AV1119">
            <v>0.05</v>
          </cell>
          <cell r="AW1119">
            <v>0.19</v>
          </cell>
          <cell r="AX1119">
            <v>0.35</v>
          </cell>
          <cell r="AY1119">
            <v>0.34</v>
          </cell>
          <cell r="AZ1119">
            <v>1.02</v>
          </cell>
          <cell r="BA1119">
            <v>2.19</v>
          </cell>
          <cell r="BB1119">
            <v>0.34</v>
          </cell>
          <cell r="BC1119">
            <v>-0.01</v>
          </cell>
          <cell r="BD1119">
            <v>0.18</v>
          </cell>
          <cell r="BE1119">
            <v>0.45</v>
          </cell>
          <cell r="BF1119">
            <v>-0.05</v>
          </cell>
          <cell r="BG1119">
            <v>0</v>
          </cell>
          <cell r="BH1119">
            <v>0.16</v>
          </cell>
          <cell r="BI1119">
            <v>0.16</v>
          </cell>
          <cell r="BJ1119">
            <v>0.62</v>
          </cell>
          <cell r="BK1119">
            <v>2.17</v>
          </cell>
          <cell r="BL1119">
            <v>0.15</v>
          </cell>
          <cell r="BM1119">
            <v>1.21</v>
          </cell>
          <cell r="BN1119">
            <v>1.73</v>
          </cell>
          <cell r="BO1119">
            <v>0.46</v>
          </cell>
          <cell r="BP1119">
            <v>-0.02</v>
          </cell>
          <cell r="BQ1119">
            <v>0.11</v>
          </cell>
          <cell r="BR1119">
            <v>0.18</v>
          </cell>
          <cell r="BS1119">
            <v>0.02</v>
          </cell>
          <cell r="BT1119">
            <v>0.05</v>
          </cell>
          <cell r="BU1119">
            <v>0.13</v>
          </cell>
          <cell r="BV1119">
            <v>0.06</v>
          </cell>
          <cell r="BW1119">
            <v>0.35</v>
          </cell>
          <cell r="BX1119">
            <v>0.84</v>
          </cell>
          <cell r="BY1119">
            <v>0.17</v>
          </cell>
          <cell r="BZ1119">
            <v>1.43</v>
          </cell>
          <cell r="CA1119">
            <v>1.48</v>
          </cell>
          <cell r="CB1119">
            <v>-0.05</v>
          </cell>
          <cell r="CC1119">
            <v>0.01</v>
          </cell>
          <cell r="CD1119">
            <v>0.12</v>
          </cell>
          <cell r="CE1119">
            <v>0.3</v>
          </cell>
          <cell r="CF1119">
            <v>-7.0000000000000007E-2</v>
          </cell>
          <cell r="CG1119">
            <v>-0.02</v>
          </cell>
          <cell r="CH1119">
            <v>0.16</v>
          </cell>
          <cell r="CI1119">
            <v>0.21</v>
          </cell>
          <cell r="CJ1119">
            <v>0.2</v>
          </cell>
          <cell r="CK1119">
            <v>0.89</v>
          </cell>
          <cell r="CL1119">
            <v>-0.02</v>
          </cell>
          <cell r="CM1119">
            <v>0.69</v>
          </cell>
          <cell r="CN1119">
            <v>0.99</v>
          </cell>
          <cell r="CO1119">
            <v>7.0000000000000007E-2</v>
          </cell>
          <cell r="CP1119">
            <v>-0.16</v>
          </cell>
          <cell r="CQ1119">
            <v>0.08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-0.05</v>
          </cell>
          <cell r="G1120">
            <v>0.1</v>
          </cell>
          <cell r="H1120">
            <v>0.02</v>
          </cell>
          <cell r="I1120">
            <v>0.12</v>
          </cell>
          <cell r="J1120">
            <v>0.01</v>
          </cell>
          <cell r="K1120">
            <v>0.03</v>
          </cell>
          <cell r="L1120">
            <v>-0.06</v>
          </cell>
          <cell r="M1120">
            <v>-0.01</v>
          </cell>
          <cell r="N1120">
            <v>-0.08</v>
          </cell>
          <cell r="O1120">
            <v>-0.23</v>
          </cell>
          <cell r="P1120">
            <v>0.1</v>
          </cell>
          <cell r="Q1120">
            <v>-0.01</v>
          </cell>
          <cell r="R1120">
            <v>-0.01</v>
          </cell>
          <cell r="S1120">
            <v>7.0000000000000007E-2</v>
          </cell>
          <cell r="T1120">
            <v>-7.0000000000000007E-2</v>
          </cell>
          <cell r="U1120">
            <v>0.01</v>
          </cell>
          <cell r="V1120">
            <v>0.1</v>
          </cell>
          <cell r="W1120">
            <v>0.01</v>
          </cell>
          <cell r="X1120">
            <v>0.01</v>
          </cell>
          <cell r="Y1120">
            <v>-0.02</v>
          </cell>
          <cell r="Z1120">
            <v>-0.15</v>
          </cell>
          <cell r="AA1120">
            <v>0.02</v>
          </cell>
          <cell r="AB1120">
            <v>-0.09</v>
          </cell>
          <cell r="AC1120">
            <v>-0.04</v>
          </cell>
          <cell r="AD1120">
            <v>0</v>
          </cell>
          <cell r="AE1120">
            <v>0.02</v>
          </cell>
          <cell r="AF1120">
            <v>0.06</v>
          </cell>
          <cell r="AG1120">
            <v>-0.02</v>
          </cell>
          <cell r="AH1120">
            <v>0.01</v>
          </cell>
          <cell r="AI1120">
            <v>0.13</v>
          </cell>
          <cell r="AJ1120">
            <v>0.01</v>
          </cell>
          <cell r="AK1120">
            <v>-0.05</v>
          </cell>
          <cell r="AL1120">
            <v>-0.02</v>
          </cell>
          <cell r="AM1120">
            <v>-0.19</v>
          </cell>
          <cell r="AN1120">
            <v>-0.57999999999999996</v>
          </cell>
          <cell r="AO1120">
            <v>1.75</v>
          </cell>
          <cell r="AP1120">
            <v>0.01</v>
          </cell>
          <cell r="AQ1120">
            <v>0.01</v>
          </cell>
          <cell r="AR1120">
            <v>-0.01</v>
          </cell>
          <cell r="AS1120">
            <v>-0.03</v>
          </cell>
          <cell r="AT1120">
            <v>-0.04</v>
          </cell>
          <cell r="AU1120">
            <v>0.02</v>
          </cell>
          <cell r="AV1120">
            <v>0.2</v>
          </cell>
          <cell r="AW1120">
            <v>0.03</v>
          </cell>
          <cell r="AX1120">
            <v>0.02</v>
          </cell>
          <cell r="AY1120">
            <v>0</v>
          </cell>
          <cell r="AZ1120">
            <v>-0.24</v>
          </cell>
          <cell r="BA1120">
            <v>-0.33</v>
          </cell>
          <cell r="BB1120">
            <v>-0.04</v>
          </cell>
          <cell r="BC1120">
            <v>-0.03</v>
          </cell>
          <cell r="BD1120">
            <v>0</v>
          </cell>
          <cell r="BE1120">
            <v>0.02</v>
          </cell>
          <cell r="BF1120">
            <v>-0.09</v>
          </cell>
          <cell r="BG1120">
            <v>0.09</v>
          </cell>
          <cell r="BH1120">
            <v>0.01</v>
          </cell>
          <cell r="BI1120">
            <v>0.12</v>
          </cell>
          <cell r="BJ1120">
            <v>0.01</v>
          </cell>
          <cell r="BK1120">
            <v>-0.02</v>
          </cell>
          <cell r="BL1120">
            <v>0</v>
          </cell>
          <cell r="BM1120">
            <v>-0.13</v>
          </cell>
          <cell r="BN1120">
            <v>0.22</v>
          </cell>
          <cell r="BO1120">
            <v>0.04</v>
          </cell>
          <cell r="BP1120">
            <v>0.08</v>
          </cell>
          <cell r="BQ1120">
            <v>0</v>
          </cell>
          <cell r="BR1120">
            <v>-0.01</v>
          </cell>
          <cell r="BS1120">
            <v>0</v>
          </cell>
          <cell r="BT1120">
            <v>0.17</v>
          </cell>
          <cell r="BU1120">
            <v>0</v>
          </cell>
          <cell r="BV1120">
            <v>0.03</v>
          </cell>
          <cell r="BW1120">
            <v>0.01</v>
          </cell>
          <cell r="BX1120">
            <v>-0.01</v>
          </cell>
          <cell r="BY1120">
            <v>7.0000000000000007E-2</v>
          </cell>
          <cell r="BZ1120">
            <v>-0.45</v>
          </cell>
          <cell r="CA1120">
            <v>0.11</v>
          </cell>
          <cell r="CB1120">
            <v>-0.09</v>
          </cell>
          <cell r="CC1120">
            <v>0.01</v>
          </cell>
          <cell r="CD1120">
            <v>0.03</v>
          </cell>
          <cell r="CE1120">
            <v>0.03</v>
          </cell>
          <cell r="CF1120">
            <v>0.05</v>
          </cell>
          <cell r="CG1120">
            <v>7.0000000000000007E-2</v>
          </cell>
          <cell r="CH1120">
            <v>0.02</v>
          </cell>
          <cell r="CI1120">
            <v>0.46</v>
          </cell>
          <cell r="CJ1120">
            <v>0</v>
          </cell>
          <cell r="CK1120">
            <v>0</v>
          </cell>
          <cell r="CL1120">
            <v>-0.02</v>
          </cell>
          <cell r="CM1120">
            <v>-0.09</v>
          </cell>
          <cell r="CN1120">
            <v>-0.08</v>
          </cell>
          <cell r="CO1120">
            <v>-0.11</v>
          </cell>
          <cell r="CP1120">
            <v>-0.09</v>
          </cell>
          <cell r="CQ1120">
            <v>0.02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0.08</v>
          </cell>
          <cell r="G1121">
            <v>-0.02</v>
          </cell>
          <cell r="H1121">
            <v>0.2</v>
          </cell>
          <cell r="I1121">
            <v>0.02</v>
          </cell>
          <cell r="J1121">
            <v>0</v>
          </cell>
          <cell r="K1121">
            <v>0</v>
          </cell>
          <cell r="L1121">
            <v>0.69</v>
          </cell>
          <cell r="M1121">
            <v>0</v>
          </cell>
          <cell r="N1121">
            <v>0.03</v>
          </cell>
          <cell r="O1121">
            <v>0.12</v>
          </cell>
          <cell r="P1121">
            <v>0</v>
          </cell>
          <cell r="Q1121">
            <v>0.11</v>
          </cell>
          <cell r="R1121">
            <v>0.38</v>
          </cell>
          <cell r="S1121">
            <v>-0.01</v>
          </cell>
          <cell r="T1121">
            <v>0.2</v>
          </cell>
          <cell r="U1121">
            <v>0.03</v>
          </cell>
          <cell r="V1121">
            <v>0.25</v>
          </cell>
          <cell r="W1121">
            <v>0</v>
          </cell>
          <cell r="X1121">
            <v>2.33</v>
          </cell>
          <cell r="Y1121">
            <v>0.54</v>
          </cell>
          <cell r="Z1121">
            <v>0.54</v>
          </cell>
          <cell r="AA1121">
            <v>0.09</v>
          </cell>
          <cell r="AB1121">
            <v>1.1599999999999999</v>
          </cell>
          <cell r="AC1121">
            <v>-0.06</v>
          </cell>
          <cell r="AD1121">
            <v>0.52</v>
          </cell>
          <cell r="AE1121">
            <v>0.25</v>
          </cell>
          <cell r="AF1121">
            <v>-0.1</v>
          </cell>
          <cell r="AG1121">
            <v>0</v>
          </cell>
          <cell r="AH1121">
            <v>0.37</v>
          </cell>
          <cell r="AI1121">
            <v>0</v>
          </cell>
          <cell r="AJ1121">
            <v>0</v>
          </cell>
          <cell r="AK1121">
            <v>0.78</v>
          </cell>
          <cell r="AL1121">
            <v>0.11</v>
          </cell>
          <cell r="AM1121">
            <v>0</v>
          </cell>
          <cell r="AN1121">
            <v>0.51</v>
          </cell>
          <cell r="AO1121">
            <v>0.19</v>
          </cell>
          <cell r="AP1121">
            <v>-0.37</v>
          </cell>
          <cell r="AQ1121">
            <v>0.05</v>
          </cell>
          <cell r="AR1121">
            <v>0.62</v>
          </cell>
          <cell r="AS1121">
            <v>7.0000000000000007E-2</v>
          </cell>
          <cell r="AT1121">
            <v>-0.01</v>
          </cell>
          <cell r="AU1121">
            <v>0.61</v>
          </cell>
          <cell r="AV1121">
            <v>0.23</v>
          </cell>
          <cell r="AW1121">
            <v>0</v>
          </cell>
          <cell r="AX1121">
            <v>0.14000000000000001</v>
          </cell>
          <cell r="AY1121">
            <v>1.29</v>
          </cell>
          <cell r="AZ1121">
            <v>0.78</v>
          </cell>
          <cell r="BA1121">
            <v>2.12</v>
          </cell>
          <cell r="BB1121">
            <v>0.12</v>
          </cell>
          <cell r="BC1121">
            <v>0.04</v>
          </cell>
          <cell r="BD1121">
            <v>0</v>
          </cell>
          <cell r="BE1121">
            <v>0.41</v>
          </cell>
          <cell r="BF1121">
            <v>0.13</v>
          </cell>
          <cell r="BG1121">
            <v>0.02</v>
          </cell>
          <cell r="BH1121">
            <v>0.45</v>
          </cell>
          <cell r="BI1121">
            <v>0.08</v>
          </cell>
          <cell r="BJ1121">
            <v>0.48</v>
          </cell>
          <cell r="BK1121">
            <v>0.5</v>
          </cell>
          <cell r="BL1121">
            <v>0.23</v>
          </cell>
          <cell r="BM1121">
            <v>-0.09</v>
          </cell>
          <cell r="BN1121">
            <v>1.59</v>
          </cell>
          <cell r="BO1121">
            <v>0.78</v>
          </cell>
          <cell r="BP1121">
            <v>-0.01</v>
          </cell>
          <cell r="BQ1121">
            <v>0</v>
          </cell>
          <cell r="BR1121">
            <v>0.72</v>
          </cell>
          <cell r="BS1121">
            <v>0.01</v>
          </cell>
          <cell r="BT1121">
            <v>-0.02</v>
          </cell>
          <cell r="BU1121">
            <v>0.12</v>
          </cell>
          <cell r="BV1121">
            <v>0.09</v>
          </cell>
          <cell r="BW1121">
            <v>0.91</v>
          </cell>
          <cell r="BX1121">
            <v>0.79</v>
          </cell>
          <cell r="BY1121">
            <v>0.33</v>
          </cell>
          <cell r="BZ1121">
            <v>0.63</v>
          </cell>
          <cell r="CA1121">
            <v>0.28999999999999998</v>
          </cell>
          <cell r="CB1121">
            <v>0.66</v>
          </cell>
          <cell r="CC1121">
            <v>-0.22</v>
          </cell>
          <cell r="CD1121">
            <v>0.62</v>
          </cell>
          <cell r="CE1121">
            <v>0.54</v>
          </cell>
          <cell r="CF1121">
            <v>0.03</v>
          </cell>
          <cell r="CG1121">
            <v>0.34</v>
          </cell>
          <cell r="CH1121">
            <v>0.05</v>
          </cell>
          <cell r="CI1121">
            <v>0.05</v>
          </cell>
          <cell r="CJ1121">
            <v>0.27</v>
          </cell>
          <cell r="CK1121">
            <v>0.18</v>
          </cell>
          <cell r="CL1121">
            <v>0.16</v>
          </cell>
          <cell r="CM1121">
            <v>-0.04</v>
          </cell>
          <cell r="CN1121">
            <v>1.02</v>
          </cell>
          <cell r="CO1121">
            <v>0.55000000000000004</v>
          </cell>
          <cell r="CP1121">
            <v>0.36</v>
          </cell>
          <cell r="CQ1121">
            <v>0.15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5">
          <cell r="F1125">
            <v>0.08</v>
          </cell>
          <cell r="G1125">
            <v>0.13</v>
          </cell>
          <cell r="H1125">
            <v>0.04</v>
          </cell>
          <cell r="I1125">
            <v>0.14000000000000001</v>
          </cell>
          <cell r="J1125">
            <v>0.03</v>
          </cell>
          <cell r="K1125">
            <v>0.04</v>
          </cell>
          <cell r="L1125">
            <v>-0.17</v>
          </cell>
          <cell r="M1125">
            <v>-0.04</v>
          </cell>
          <cell r="N1125">
            <v>-0.01</v>
          </cell>
          <cell r="O1125">
            <v>0.25</v>
          </cell>
          <cell r="P1125">
            <v>0.14000000000000001</v>
          </cell>
          <cell r="Q1125">
            <v>0.13</v>
          </cell>
          <cell r="R1125">
            <v>0.03</v>
          </cell>
          <cell r="S1125">
            <v>0.14000000000000001</v>
          </cell>
          <cell r="T1125">
            <v>0.14000000000000001</v>
          </cell>
          <cell r="U1125">
            <v>0.04</v>
          </cell>
          <cell r="V1125">
            <v>0.1</v>
          </cell>
          <cell r="W1125">
            <v>0.04</v>
          </cell>
          <cell r="X1125">
            <v>-0.03</v>
          </cell>
          <cell r="Y1125">
            <v>-0.11</v>
          </cell>
          <cell r="Z1125">
            <v>-0.28000000000000003</v>
          </cell>
          <cell r="AA1125">
            <v>0</v>
          </cell>
          <cell r="AB1125">
            <v>0.21</v>
          </cell>
          <cell r="AC1125">
            <v>0.17</v>
          </cell>
          <cell r="AD1125">
            <v>0.05</v>
          </cell>
          <cell r="AE1125">
            <v>0.02</v>
          </cell>
          <cell r="AF1125">
            <v>0.04</v>
          </cell>
          <cell r="AG1125">
            <v>0.08</v>
          </cell>
          <cell r="AH1125">
            <v>0.13</v>
          </cell>
          <cell r="AI1125">
            <v>0.12</v>
          </cell>
          <cell r="AJ1125">
            <v>0.01</v>
          </cell>
          <cell r="AK1125">
            <v>-0.08</v>
          </cell>
          <cell r="AL1125">
            <v>-0.2</v>
          </cell>
          <cell r="AM1125">
            <v>-0.3</v>
          </cell>
          <cell r="AN1125">
            <v>-0.33</v>
          </cell>
          <cell r="AO1125">
            <v>1.03</v>
          </cell>
          <cell r="AP1125">
            <v>0.12</v>
          </cell>
          <cell r="AQ1125">
            <v>0.08</v>
          </cell>
          <cell r="AR1125">
            <v>0</v>
          </cell>
          <cell r="AS1125">
            <v>0.18</v>
          </cell>
          <cell r="AT1125">
            <v>0.08</v>
          </cell>
          <cell r="AU1125">
            <v>0.05</v>
          </cell>
          <cell r="AV1125">
            <v>0.16</v>
          </cell>
          <cell r="AW1125">
            <v>0.04</v>
          </cell>
          <cell r="AX1125">
            <v>0.01</v>
          </cell>
          <cell r="AY1125">
            <v>-0.16</v>
          </cell>
          <cell r="AZ1125">
            <v>-0.39</v>
          </cell>
          <cell r="BA1125">
            <v>-0.15</v>
          </cell>
          <cell r="BB1125">
            <v>0.09</v>
          </cell>
          <cell r="BC1125">
            <v>0.08</v>
          </cell>
          <cell r="BD1125">
            <v>0.06</v>
          </cell>
          <cell r="BE1125">
            <v>0.05</v>
          </cell>
          <cell r="BF1125">
            <v>0.18</v>
          </cell>
          <cell r="BG1125">
            <v>0.24</v>
          </cell>
          <cell r="BH1125">
            <v>0.06</v>
          </cell>
          <cell r="BI1125">
            <v>0.18</v>
          </cell>
          <cell r="BJ1125">
            <v>0.02</v>
          </cell>
          <cell r="BK1125">
            <v>-0.08</v>
          </cell>
          <cell r="BL1125">
            <v>-0.15</v>
          </cell>
          <cell r="BM1125">
            <v>-0.28000000000000003</v>
          </cell>
          <cell r="BN1125">
            <v>-0.09</v>
          </cell>
          <cell r="BO1125">
            <v>0.18</v>
          </cell>
          <cell r="BP1125">
            <v>0.13</v>
          </cell>
          <cell r="BQ1125">
            <v>0.04</v>
          </cell>
          <cell r="BR1125">
            <v>0</v>
          </cell>
          <cell r="BS1125">
            <v>0.14000000000000001</v>
          </cell>
          <cell r="BT1125">
            <v>0.18</v>
          </cell>
          <cell r="BU1125">
            <v>0.04</v>
          </cell>
          <cell r="BV1125">
            <v>0.1</v>
          </cell>
          <cell r="BW1125">
            <v>0.01</v>
          </cell>
          <cell r="BX1125">
            <v>-0.06</v>
          </cell>
          <cell r="BY1125">
            <v>-0.1</v>
          </cell>
          <cell r="BZ1125">
            <v>-0.67</v>
          </cell>
          <cell r="CA1125">
            <v>-7.0000000000000007E-2</v>
          </cell>
          <cell r="CB1125">
            <v>0.09</v>
          </cell>
          <cell r="CC1125">
            <v>0.09</v>
          </cell>
          <cell r="CD1125">
            <v>0.11</v>
          </cell>
          <cell r="CE1125">
            <v>0.05</v>
          </cell>
          <cell r="CF1125">
            <v>0.03</v>
          </cell>
          <cell r="CG1125">
            <v>0.14000000000000001</v>
          </cell>
          <cell r="CH1125">
            <v>0.1</v>
          </cell>
          <cell r="CI1125">
            <v>0.27</v>
          </cell>
          <cell r="CJ1125">
            <v>0.02</v>
          </cell>
          <cell r="CK1125">
            <v>0</v>
          </cell>
          <cell r="CL1125">
            <v>-0.17</v>
          </cell>
          <cell r="CM1125">
            <v>-0.35</v>
          </cell>
          <cell r="CN1125">
            <v>-7.0000000000000007E-2</v>
          </cell>
          <cell r="CO1125">
            <v>7.0000000000000007E-2</v>
          </cell>
          <cell r="CP1125">
            <v>0.06</v>
          </cell>
          <cell r="CQ1125">
            <v>0.04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  <row r="1128"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</row>
        <row r="1130"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0</v>
          </cell>
          <cell r="G1135">
            <v>0</v>
          </cell>
          <cell r="H1135">
            <v>0.01</v>
          </cell>
          <cell r="I1135">
            <v>0.01</v>
          </cell>
          <cell r="J1135">
            <v>0</v>
          </cell>
          <cell r="K1135">
            <v>0.02</v>
          </cell>
          <cell r="L1135">
            <v>0</v>
          </cell>
          <cell r="M1135">
            <v>0.01</v>
          </cell>
          <cell r="N1135">
            <v>0.01</v>
          </cell>
          <cell r="O1135">
            <v>0.01</v>
          </cell>
          <cell r="P1135">
            <v>0</v>
          </cell>
          <cell r="Q1135">
            <v>0</v>
          </cell>
          <cell r="R1135">
            <v>0.01</v>
          </cell>
          <cell r="S1135">
            <v>0.01</v>
          </cell>
          <cell r="T1135">
            <v>0</v>
          </cell>
          <cell r="U1135">
            <v>0.01</v>
          </cell>
          <cell r="V1135">
            <v>0.01</v>
          </cell>
          <cell r="W1135">
            <v>0</v>
          </cell>
          <cell r="X1135">
            <v>0.03</v>
          </cell>
          <cell r="Y1135">
            <v>0.01</v>
          </cell>
          <cell r="Z1135">
            <v>0.01</v>
          </cell>
          <cell r="AA1135">
            <v>0.02</v>
          </cell>
          <cell r="AB1135">
            <v>0.01</v>
          </cell>
          <cell r="AC1135">
            <v>0.01</v>
          </cell>
          <cell r="AD1135">
            <v>0</v>
          </cell>
          <cell r="AE1135">
            <v>0.01</v>
          </cell>
          <cell r="AF1135">
            <v>0</v>
          </cell>
          <cell r="AG1135">
            <v>0</v>
          </cell>
          <cell r="AH1135">
            <v>0.01</v>
          </cell>
          <cell r="AI1135">
            <v>0.01</v>
          </cell>
          <cell r="AJ1135">
            <v>0.01</v>
          </cell>
          <cell r="AK1135">
            <v>0.02</v>
          </cell>
          <cell r="AL1135">
            <v>0.01</v>
          </cell>
          <cell r="AM1135">
            <v>0.01</v>
          </cell>
          <cell r="AN1135">
            <v>0.02</v>
          </cell>
          <cell r="AO1135">
            <v>0.01</v>
          </cell>
          <cell r="AP1135">
            <v>0</v>
          </cell>
          <cell r="AQ1135">
            <v>0</v>
          </cell>
          <cell r="AR1135">
            <v>0.01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0.02</v>
          </cell>
          <cell r="AY1135">
            <v>0.01</v>
          </cell>
          <cell r="AZ1135">
            <v>0.01</v>
          </cell>
          <cell r="BA1135">
            <v>0.01</v>
          </cell>
          <cell r="BB1135">
            <v>0.01</v>
          </cell>
          <cell r="BC1135">
            <v>0</v>
          </cell>
          <cell r="BD1135">
            <v>0</v>
          </cell>
          <cell r="BE1135">
            <v>0.01</v>
          </cell>
          <cell r="BF1135">
            <v>0.01</v>
          </cell>
          <cell r="BG1135">
            <v>0.01</v>
          </cell>
          <cell r="BH1135">
            <v>0.01</v>
          </cell>
          <cell r="BI1135">
            <v>0.01</v>
          </cell>
          <cell r="BJ1135">
            <v>0</v>
          </cell>
          <cell r="BK1135">
            <v>0.03</v>
          </cell>
          <cell r="BL1135">
            <v>0.01</v>
          </cell>
          <cell r="BM1135">
            <v>0.01</v>
          </cell>
          <cell r="BN1135">
            <v>0.02</v>
          </cell>
          <cell r="BO1135">
            <v>0.01</v>
          </cell>
          <cell r="BP1135">
            <v>0.01</v>
          </cell>
          <cell r="BQ1135">
            <v>0</v>
          </cell>
          <cell r="BR1135">
            <v>0.01</v>
          </cell>
          <cell r="BS1135">
            <v>0.01</v>
          </cell>
          <cell r="BT1135">
            <v>0.01</v>
          </cell>
          <cell r="BU1135">
            <v>0.01</v>
          </cell>
          <cell r="BV1135">
            <v>0</v>
          </cell>
          <cell r="BW1135">
            <v>0.01</v>
          </cell>
          <cell r="BX1135">
            <v>0.03</v>
          </cell>
          <cell r="BY1135">
            <v>0</v>
          </cell>
          <cell r="BZ1135">
            <v>0.01</v>
          </cell>
          <cell r="CA1135">
            <v>0.02</v>
          </cell>
          <cell r="CB1135">
            <v>0.01</v>
          </cell>
          <cell r="CC1135">
            <v>0.01</v>
          </cell>
          <cell r="CD1135">
            <v>0</v>
          </cell>
          <cell r="CE1135">
            <v>0.01</v>
          </cell>
          <cell r="CF1135">
            <v>0.01</v>
          </cell>
          <cell r="CG1135">
            <v>0.01</v>
          </cell>
          <cell r="CH1135">
            <v>0.01</v>
          </cell>
          <cell r="CI1135">
            <v>0.01</v>
          </cell>
          <cell r="CJ1135">
            <v>0</v>
          </cell>
          <cell r="CK1135">
            <v>0.03</v>
          </cell>
          <cell r="CL1135">
            <v>0.02</v>
          </cell>
          <cell r="CM1135">
            <v>0.01</v>
          </cell>
          <cell r="CN1135">
            <v>0.02</v>
          </cell>
          <cell r="CO1135">
            <v>0.01</v>
          </cell>
          <cell r="CP1135">
            <v>0.01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6">
          <cell r="F1136">
            <v>0</v>
          </cell>
          <cell r="G1136">
            <v>0.01</v>
          </cell>
          <cell r="H1136">
            <v>0.01</v>
          </cell>
          <cell r="I1136">
            <v>0.01</v>
          </cell>
          <cell r="J1136">
            <v>0.01</v>
          </cell>
          <cell r="K1136">
            <v>0.04</v>
          </cell>
          <cell r="L1136">
            <v>0.03</v>
          </cell>
          <cell r="M1136">
            <v>0.02</v>
          </cell>
          <cell r="N1136">
            <v>0.02</v>
          </cell>
          <cell r="O1136">
            <v>0</v>
          </cell>
          <cell r="P1136">
            <v>0.01</v>
          </cell>
          <cell r="Q1136">
            <v>0</v>
          </cell>
          <cell r="R1136">
            <v>0.02</v>
          </cell>
          <cell r="S1136">
            <v>0</v>
          </cell>
          <cell r="T1136">
            <v>0.01</v>
          </cell>
          <cell r="U1136">
            <v>0.01</v>
          </cell>
          <cell r="V1136">
            <v>0.01</v>
          </cell>
          <cell r="W1136">
            <v>0.01</v>
          </cell>
          <cell r="X1136">
            <v>0.02</v>
          </cell>
          <cell r="Y1136">
            <v>0.04</v>
          </cell>
          <cell r="Z1136">
            <v>0.03</v>
          </cell>
          <cell r="AA1136">
            <v>0.02</v>
          </cell>
          <cell r="AB1136">
            <v>0.01</v>
          </cell>
          <cell r="AC1136">
            <v>0.01</v>
          </cell>
          <cell r="AD1136">
            <v>0</v>
          </cell>
          <cell r="AE1136">
            <v>0.02</v>
          </cell>
          <cell r="AF1136">
            <v>0</v>
          </cell>
          <cell r="AG1136">
            <v>0.01</v>
          </cell>
          <cell r="AH1136">
            <v>0.01</v>
          </cell>
          <cell r="AI1136">
            <v>0.01</v>
          </cell>
          <cell r="AJ1136">
            <v>0.02</v>
          </cell>
          <cell r="AK1136">
            <v>0.04</v>
          </cell>
          <cell r="AL1136">
            <v>0.03</v>
          </cell>
          <cell r="AM1136">
            <v>0.03</v>
          </cell>
          <cell r="AN1136">
            <v>0.02</v>
          </cell>
          <cell r="AO1136">
            <v>0.01</v>
          </cell>
          <cell r="AP1136">
            <v>0.01</v>
          </cell>
          <cell r="AQ1136">
            <v>0.01</v>
          </cell>
          <cell r="AR1136">
            <v>0.02</v>
          </cell>
          <cell r="AS1136">
            <v>0.01</v>
          </cell>
          <cell r="AT1136">
            <v>0.01</v>
          </cell>
          <cell r="AU1136">
            <v>0.01</v>
          </cell>
          <cell r="AV1136">
            <v>0.01</v>
          </cell>
          <cell r="AW1136">
            <v>0.01</v>
          </cell>
          <cell r="AX1136">
            <v>0.04</v>
          </cell>
          <cell r="AY1136">
            <v>0.03</v>
          </cell>
          <cell r="AZ1136">
            <v>0.02</v>
          </cell>
          <cell r="BA1136">
            <v>0.01</v>
          </cell>
          <cell r="BB1136">
            <v>0.01</v>
          </cell>
          <cell r="BC1136">
            <v>0.01</v>
          </cell>
          <cell r="BD1136">
            <v>0</v>
          </cell>
          <cell r="BE1136">
            <v>0.02</v>
          </cell>
          <cell r="BF1136">
            <v>0.01</v>
          </cell>
          <cell r="BG1136">
            <v>0</v>
          </cell>
          <cell r="BH1136">
            <v>0.01</v>
          </cell>
          <cell r="BI1136">
            <v>0.01</v>
          </cell>
          <cell r="BJ1136">
            <v>0.01</v>
          </cell>
          <cell r="BK1136">
            <v>0.04</v>
          </cell>
          <cell r="BL1136">
            <v>0.04</v>
          </cell>
          <cell r="BM1136">
            <v>0.02</v>
          </cell>
          <cell r="BN1136">
            <v>0.01</v>
          </cell>
          <cell r="BO1136">
            <v>0.01</v>
          </cell>
          <cell r="BP1136">
            <v>0.01</v>
          </cell>
          <cell r="BQ1136">
            <v>0.01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0.02</v>
          </cell>
          <cell r="L1137">
            <v>0.02</v>
          </cell>
          <cell r="M1137">
            <v>0.02</v>
          </cell>
          <cell r="N1137">
            <v>0.01</v>
          </cell>
          <cell r="O1137">
            <v>0</v>
          </cell>
          <cell r="P1137">
            <v>0</v>
          </cell>
          <cell r="Q1137">
            <v>0</v>
          </cell>
          <cell r="R1137">
            <v>0.01</v>
          </cell>
          <cell r="S1137">
            <v>0.01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0.01</v>
          </cell>
          <cell r="Y1137">
            <v>0.02</v>
          </cell>
          <cell r="Z1137">
            <v>0.01</v>
          </cell>
          <cell r="AA1137">
            <v>0</v>
          </cell>
          <cell r="AB1137">
            <v>0.01</v>
          </cell>
          <cell r="AC1137">
            <v>0</v>
          </cell>
          <cell r="AD1137">
            <v>0</v>
          </cell>
          <cell r="AE1137">
            <v>0.01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0.02</v>
          </cell>
          <cell r="AL1137">
            <v>0.01</v>
          </cell>
          <cell r="AM1137">
            <v>0.01</v>
          </cell>
          <cell r="AN1137">
            <v>0.01</v>
          </cell>
          <cell r="AO1137">
            <v>0</v>
          </cell>
          <cell r="AP1137">
            <v>0</v>
          </cell>
          <cell r="AQ1137">
            <v>0</v>
          </cell>
          <cell r="AR1137">
            <v>0.01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0.01</v>
          </cell>
          <cell r="AX1137">
            <v>0.01</v>
          </cell>
          <cell r="AY1137">
            <v>0.02</v>
          </cell>
          <cell r="AZ1137">
            <v>0.02</v>
          </cell>
          <cell r="BA1137">
            <v>0.01</v>
          </cell>
          <cell r="BB1137">
            <v>0</v>
          </cell>
          <cell r="BC1137">
            <v>0</v>
          </cell>
          <cell r="BD1137">
            <v>0</v>
          </cell>
          <cell r="BE1137">
            <v>0.01</v>
          </cell>
          <cell r="BF1137">
            <v>0</v>
          </cell>
          <cell r="BG1137">
            <v>-0.01</v>
          </cell>
          <cell r="BH1137">
            <v>0</v>
          </cell>
          <cell r="BI1137">
            <v>0</v>
          </cell>
          <cell r="BJ1137">
            <v>0</v>
          </cell>
          <cell r="BK1137">
            <v>0.02</v>
          </cell>
          <cell r="BL1137">
            <v>0.02</v>
          </cell>
          <cell r="BM1137">
            <v>0.01</v>
          </cell>
          <cell r="BN1137">
            <v>0.01</v>
          </cell>
          <cell r="BO1137">
            <v>0.01</v>
          </cell>
          <cell r="BP1137">
            <v>0</v>
          </cell>
          <cell r="BQ1137">
            <v>0</v>
          </cell>
          <cell r="BR1137">
            <v>0.01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0.01</v>
          </cell>
          <cell r="BX1137">
            <v>0.01</v>
          </cell>
          <cell r="BY1137">
            <v>0.03</v>
          </cell>
          <cell r="BZ1137">
            <v>0.02</v>
          </cell>
          <cell r="CA1137">
            <v>0</v>
          </cell>
          <cell r="CB1137">
            <v>0</v>
          </cell>
          <cell r="CC1137">
            <v>-0.01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0.01</v>
          </cell>
          <cell r="K1139">
            <v>0</v>
          </cell>
          <cell r="L1139">
            <v>0</v>
          </cell>
          <cell r="M1139">
            <v>0</v>
          </cell>
          <cell r="N1139">
            <v>0.01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0.01</v>
          </cell>
          <cell r="Y1139">
            <v>0</v>
          </cell>
          <cell r="Z1139">
            <v>0</v>
          </cell>
          <cell r="AA1139">
            <v>0.01</v>
          </cell>
          <cell r="AB1139">
            <v>0.01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0.01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0.01</v>
          </cell>
          <cell r="AY1139">
            <v>0</v>
          </cell>
          <cell r="AZ1139">
            <v>0</v>
          </cell>
          <cell r="BA1139">
            <v>0.01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0.01</v>
          </cell>
          <cell r="BK1139">
            <v>0.01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0.01</v>
          </cell>
          <cell r="BW1139">
            <v>0.01</v>
          </cell>
          <cell r="BX1139">
            <v>0.01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0.01</v>
          </cell>
          <cell r="CG1139">
            <v>0</v>
          </cell>
          <cell r="CH1139">
            <v>0</v>
          </cell>
          <cell r="CI1139">
            <v>0.01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0.01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</row>
        <row r="1141">
          <cell r="F1141">
            <v>0</v>
          </cell>
          <cell r="G1141">
            <v>0</v>
          </cell>
          <cell r="H1141">
            <v>0.01</v>
          </cell>
          <cell r="I1141">
            <v>0.01</v>
          </cell>
          <cell r="J1141">
            <v>0.01</v>
          </cell>
          <cell r="K1141">
            <v>0.02</v>
          </cell>
          <cell r="L1141">
            <v>0.01</v>
          </cell>
          <cell r="M1141">
            <v>0.01</v>
          </cell>
          <cell r="N1141">
            <v>0.01</v>
          </cell>
          <cell r="O1141">
            <v>0.01</v>
          </cell>
          <cell r="P1141">
            <v>0.01</v>
          </cell>
          <cell r="Q1141">
            <v>0</v>
          </cell>
          <cell r="R1141">
            <v>0.01</v>
          </cell>
          <cell r="S1141">
            <v>0.01</v>
          </cell>
          <cell r="T1141">
            <v>0.01</v>
          </cell>
          <cell r="U1141">
            <v>0.01</v>
          </cell>
          <cell r="V1141">
            <v>0.01</v>
          </cell>
          <cell r="W1141">
            <v>0.01</v>
          </cell>
          <cell r="X1141">
            <v>0.02</v>
          </cell>
          <cell r="Y1141">
            <v>0.01</v>
          </cell>
          <cell r="Z1141">
            <v>0.01</v>
          </cell>
          <cell r="AA1141">
            <v>0.02</v>
          </cell>
          <cell r="AB1141">
            <v>0.01</v>
          </cell>
          <cell r="AC1141">
            <v>0.01</v>
          </cell>
          <cell r="AD1141">
            <v>0</v>
          </cell>
          <cell r="AE1141">
            <v>0.01</v>
          </cell>
          <cell r="AF1141">
            <v>0.01</v>
          </cell>
          <cell r="AG1141">
            <v>0.01</v>
          </cell>
          <cell r="AH1141">
            <v>0.01</v>
          </cell>
          <cell r="AI1141">
            <v>0.01</v>
          </cell>
          <cell r="AJ1141">
            <v>0.01</v>
          </cell>
          <cell r="AK1141">
            <v>0.03</v>
          </cell>
          <cell r="AL1141">
            <v>0.01</v>
          </cell>
          <cell r="AM1141">
            <v>0.01</v>
          </cell>
          <cell r="AN1141">
            <v>0.02</v>
          </cell>
          <cell r="AO1141">
            <v>0.01</v>
          </cell>
          <cell r="AP1141">
            <v>0.01</v>
          </cell>
          <cell r="AQ1141">
            <v>0</v>
          </cell>
          <cell r="AR1141">
            <v>0.01</v>
          </cell>
          <cell r="AS1141">
            <v>0</v>
          </cell>
          <cell r="AT1141">
            <v>0.01</v>
          </cell>
          <cell r="AU1141">
            <v>0.01</v>
          </cell>
          <cell r="AV1141">
            <v>0.01</v>
          </cell>
          <cell r="AW1141">
            <v>0.01</v>
          </cell>
          <cell r="AX1141">
            <v>0.03</v>
          </cell>
          <cell r="AY1141">
            <v>0.01</v>
          </cell>
          <cell r="AZ1141">
            <v>0.01</v>
          </cell>
          <cell r="BA1141">
            <v>0.01</v>
          </cell>
          <cell r="BB1141">
            <v>0.01</v>
          </cell>
          <cell r="BC1141">
            <v>0.01</v>
          </cell>
          <cell r="BD1141">
            <v>0</v>
          </cell>
          <cell r="BE1141">
            <v>0.01</v>
          </cell>
          <cell r="BF1141">
            <v>0.01</v>
          </cell>
          <cell r="BG1141">
            <v>0.01</v>
          </cell>
          <cell r="BH1141">
            <v>0.01</v>
          </cell>
          <cell r="BI1141">
            <v>0.01</v>
          </cell>
          <cell r="BJ1141">
            <v>0.01</v>
          </cell>
          <cell r="BK1141">
            <v>0.03</v>
          </cell>
          <cell r="BL1141">
            <v>0.01</v>
          </cell>
          <cell r="BM1141">
            <v>0.01</v>
          </cell>
          <cell r="BN1141">
            <v>0.01</v>
          </cell>
          <cell r="BO1141">
            <v>0.01</v>
          </cell>
          <cell r="BP1141">
            <v>0.01</v>
          </cell>
          <cell r="BQ1141">
            <v>0</v>
          </cell>
          <cell r="BR1141">
            <v>0.01</v>
          </cell>
          <cell r="BS1141">
            <v>0.01</v>
          </cell>
          <cell r="BT1141">
            <v>0.01</v>
          </cell>
          <cell r="BU1141">
            <v>0.01</v>
          </cell>
          <cell r="BV1141">
            <v>0.01</v>
          </cell>
          <cell r="BW1141">
            <v>0.01</v>
          </cell>
          <cell r="BX1141">
            <v>0.03</v>
          </cell>
          <cell r="BY1141">
            <v>0</v>
          </cell>
          <cell r="BZ1141">
            <v>0.01</v>
          </cell>
          <cell r="CA1141">
            <v>0.01</v>
          </cell>
          <cell r="CB1141">
            <v>0.01</v>
          </cell>
          <cell r="CC1141">
            <v>0.01</v>
          </cell>
          <cell r="CD1141">
            <v>0</v>
          </cell>
          <cell r="CE1141">
            <v>0.01</v>
          </cell>
          <cell r="CF1141">
            <v>0.01</v>
          </cell>
          <cell r="CG1141">
            <v>0.01</v>
          </cell>
          <cell r="CH1141">
            <v>0.01</v>
          </cell>
          <cell r="CI1141">
            <v>0.01</v>
          </cell>
          <cell r="CJ1141">
            <v>0</v>
          </cell>
          <cell r="CK1141">
            <v>0.02</v>
          </cell>
          <cell r="CL1141">
            <v>0.01</v>
          </cell>
          <cell r="CM1141">
            <v>0.01</v>
          </cell>
          <cell r="CN1141">
            <v>0.02</v>
          </cell>
          <cell r="CO1141">
            <v>0.01</v>
          </cell>
          <cell r="CP1141">
            <v>0.01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0.01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0.01</v>
          </cell>
          <cell r="O1143">
            <v>0</v>
          </cell>
          <cell r="P1143">
            <v>0</v>
          </cell>
          <cell r="Q1143">
            <v>0</v>
          </cell>
          <cell r="R1143">
            <v>0.01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0.01</v>
          </cell>
          <cell r="Y1143">
            <v>0</v>
          </cell>
          <cell r="Z1143">
            <v>0</v>
          </cell>
          <cell r="AA1143">
            <v>0.01</v>
          </cell>
          <cell r="AB1143">
            <v>0.01</v>
          </cell>
          <cell r="AC1143">
            <v>0</v>
          </cell>
          <cell r="AD1143">
            <v>0</v>
          </cell>
          <cell r="AE1143">
            <v>0.01</v>
          </cell>
          <cell r="AF1143">
            <v>-0.01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0.02</v>
          </cell>
          <cell r="AL1143">
            <v>0</v>
          </cell>
          <cell r="AM1143">
            <v>0</v>
          </cell>
          <cell r="AN1143">
            <v>0.01</v>
          </cell>
          <cell r="AO1143">
            <v>0</v>
          </cell>
          <cell r="AP1143">
            <v>0</v>
          </cell>
          <cell r="AQ1143">
            <v>0</v>
          </cell>
          <cell r="AR1143">
            <v>0.01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0.01</v>
          </cell>
          <cell r="AX1143">
            <v>0.01</v>
          </cell>
          <cell r="AY1143">
            <v>0</v>
          </cell>
          <cell r="AZ1143">
            <v>0</v>
          </cell>
          <cell r="BA1143">
            <v>0.01</v>
          </cell>
          <cell r="BB1143">
            <v>0</v>
          </cell>
          <cell r="BC1143">
            <v>0</v>
          </cell>
          <cell r="BD1143">
            <v>0</v>
          </cell>
          <cell r="BE1143">
            <v>0.01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0.01</v>
          </cell>
          <cell r="BL1143">
            <v>0</v>
          </cell>
          <cell r="BM1143">
            <v>0</v>
          </cell>
          <cell r="BN1143">
            <v>0.02</v>
          </cell>
          <cell r="BO1143">
            <v>0.01</v>
          </cell>
          <cell r="BP1143">
            <v>0</v>
          </cell>
          <cell r="BQ1143">
            <v>0</v>
          </cell>
          <cell r="BR1143">
            <v>0.01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0.02</v>
          </cell>
          <cell r="BY1143">
            <v>0.02</v>
          </cell>
          <cell r="BZ1143">
            <v>0.02</v>
          </cell>
          <cell r="CA1143">
            <v>0</v>
          </cell>
          <cell r="CB1143">
            <v>0.01</v>
          </cell>
          <cell r="CC1143">
            <v>0</v>
          </cell>
          <cell r="CD1143">
            <v>0</v>
          </cell>
          <cell r="CE1143">
            <v>0.01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0.01</v>
          </cell>
          <cell r="CL1143">
            <v>0.02</v>
          </cell>
          <cell r="CM1143">
            <v>0.01</v>
          </cell>
          <cell r="CN1143">
            <v>0.02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0</v>
          </cell>
          <cell r="G1146">
            <v>-0.01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0.08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-0.02</v>
          </cell>
          <cell r="G1147">
            <v>-0.02</v>
          </cell>
          <cell r="H1147">
            <v>0</v>
          </cell>
          <cell r="I1147">
            <v>0.11</v>
          </cell>
          <cell r="J1147">
            <v>-0.01</v>
          </cell>
          <cell r="K1147">
            <v>0.12</v>
          </cell>
          <cell r="L1147">
            <v>0.03</v>
          </cell>
          <cell r="M1147">
            <v>-0.04</v>
          </cell>
          <cell r="N1147">
            <v>0.05</v>
          </cell>
          <cell r="O1147">
            <v>0.06</v>
          </cell>
          <cell r="P1147">
            <v>-0.03</v>
          </cell>
          <cell r="Q1147">
            <v>0.01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0.01</v>
          </cell>
          <cell r="L1148">
            <v>0</v>
          </cell>
          <cell r="M1148">
            <v>0.01</v>
          </cell>
          <cell r="N1148">
            <v>0.01</v>
          </cell>
          <cell r="O1148">
            <v>0.01</v>
          </cell>
          <cell r="P1148">
            <v>0</v>
          </cell>
          <cell r="Q1148">
            <v>-0.01</v>
          </cell>
          <cell r="R1148">
            <v>0.01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0.01</v>
          </cell>
          <cell r="Y1148">
            <v>0.01</v>
          </cell>
          <cell r="Z1148">
            <v>0.01</v>
          </cell>
          <cell r="AA1148">
            <v>0.01</v>
          </cell>
          <cell r="AB1148">
            <v>0.02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-0.01</v>
          </cell>
          <cell r="AK1148">
            <v>0.01</v>
          </cell>
          <cell r="AL1148">
            <v>0</v>
          </cell>
          <cell r="AM1148">
            <v>0</v>
          </cell>
          <cell r="AN1148">
            <v>0.01</v>
          </cell>
          <cell r="AO1148">
            <v>0.01</v>
          </cell>
          <cell r="AP1148">
            <v>0.01</v>
          </cell>
          <cell r="AQ1148">
            <v>0</v>
          </cell>
          <cell r="AR1148">
            <v>0.01</v>
          </cell>
          <cell r="AS1148">
            <v>0.01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0.01</v>
          </cell>
          <cell r="AY1148">
            <v>0</v>
          </cell>
          <cell r="AZ1148">
            <v>0.01</v>
          </cell>
          <cell r="BA1148">
            <v>0.01</v>
          </cell>
          <cell r="BB1148">
            <v>0.01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0.01</v>
          </cell>
          <cell r="BL1148">
            <v>0</v>
          </cell>
          <cell r="BM1148">
            <v>0</v>
          </cell>
          <cell r="BN1148">
            <v>0</v>
          </cell>
          <cell r="BO1148">
            <v>0.01</v>
          </cell>
          <cell r="BP1148">
            <v>0</v>
          </cell>
          <cell r="BQ1148">
            <v>0.01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0</v>
          </cell>
          <cell r="G1149">
            <v>0</v>
          </cell>
          <cell r="H1149">
            <v>0.01</v>
          </cell>
          <cell r="I1149">
            <v>0</v>
          </cell>
          <cell r="J1149">
            <v>0</v>
          </cell>
          <cell r="K1149">
            <v>0.01</v>
          </cell>
          <cell r="L1149">
            <v>0.01</v>
          </cell>
          <cell r="M1149">
            <v>0.01</v>
          </cell>
          <cell r="N1149">
            <v>0.01</v>
          </cell>
          <cell r="O1149">
            <v>0</v>
          </cell>
          <cell r="P1149">
            <v>0.01</v>
          </cell>
          <cell r="Q1149">
            <v>0</v>
          </cell>
          <cell r="R1149">
            <v>0.01</v>
          </cell>
          <cell r="S1149">
            <v>0</v>
          </cell>
          <cell r="T1149">
            <v>0</v>
          </cell>
          <cell r="U1149">
            <v>0</v>
          </cell>
          <cell r="V1149">
            <v>0.01</v>
          </cell>
          <cell r="W1149">
            <v>0</v>
          </cell>
          <cell r="X1149">
            <v>0.01</v>
          </cell>
          <cell r="Y1149">
            <v>0.01</v>
          </cell>
          <cell r="Z1149">
            <v>0.01</v>
          </cell>
          <cell r="AA1149">
            <v>0</v>
          </cell>
          <cell r="AB1149">
            <v>0</v>
          </cell>
          <cell r="AC1149">
            <v>0.01</v>
          </cell>
          <cell r="AD1149">
            <v>0</v>
          </cell>
          <cell r="AE1149">
            <v>0.01</v>
          </cell>
          <cell r="AF1149">
            <v>0</v>
          </cell>
          <cell r="AG1149">
            <v>0.01</v>
          </cell>
          <cell r="AH1149">
            <v>0.01</v>
          </cell>
          <cell r="AI1149">
            <v>0</v>
          </cell>
          <cell r="AJ1149">
            <v>0</v>
          </cell>
          <cell r="AK1149">
            <v>0.01</v>
          </cell>
          <cell r="AL1149">
            <v>0.02</v>
          </cell>
          <cell r="AM1149">
            <v>0.01</v>
          </cell>
          <cell r="AN1149">
            <v>0.01</v>
          </cell>
          <cell r="AO1149">
            <v>0.01</v>
          </cell>
          <cell r="AP1149">
            <v>0</v>
          </cell>
          <cell r="AQ1149">
            <v>0</v>
          </cell>
          <cell r="AR1149">
            <v>0.01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0.01</v>
          </cell>
          <cell r="AX1149">
            <v>0.01</v>
          </cell>
          <cell r="AY1149">
            <v>0.02</v>
          </cell>
          <cell r="AZ1149">
            <v>0.02</v>
          </cell>
          <cell r="BA1149">
            <v>0.01</v>
          </cell>
          <cell r="BB1149">
            <v>0.01</v>
          </cell>
          <cell r="BC1149">
            <v>0</v>
          </cell>
          <cell r="BD1149">
            <v>0</v>
          </cell>
          <cell r="BE1149">
            <v>0.01</v>
          </cell>
          <cell r="BF1149">
            <v>0</v>
          </cell>
          <cell r="BG1149">
            <v>0.01</v>
          </cell>
          <cell r="BH1149">
            <v>0</v>
          </cell>
          <cell r="BI1149">
            <v>0</v>
          </cell>
          <cell r="BJ1149">
            <v>0</v>
          </cell>
          <cell r="BK1149">
            <v>0.03</v>
          </cell>
          <cell r="BL1149">
            <v>0.02</v>
          </cell>
          <cell r="BM1149">
            <v>0.02</v>
          </cell>
          <cell r="BN1149">
            <v>0.01</v>
          </cell>
          <cell r="BO1149">
            <v>0.01</v>
          </cell>
          <cell r="BP1149">
            <v>0</v>
          </cell>
          <cell r="BQ1149">
            <v>0</v>
          </cell>
          <cell r="BR1149">
            <v>0.01</v>
          </cell>
          <cell r="BS1149">
            <v>0.01</v>
          </cell>
          <cell r="BT1149">
            <v>0</v>
          </cell>
          <cell r="BU1149">
            <v>0.01</v>
          </cell>
          <cell r="BV1149">
            <v>0</v>
          </cell>
          <cell r="BW1149">
            <v>0</v>
          </cell>
          <cell r="BX1149">
            <v>0.01</v>
          </cell>
          <cell r="BY1149">
            <v>0.02</v>
          </cell>
          <cell r="BZ1149">
            <v>0.01</v>
          </cell>
          <cell r="CA1149">
            <v>0.01</v>
          </cell>
          <cell r="CB1149">
            <v>0.01</v>
          </cell>
          <cell r="CC1149">
            <v>0</v>
          </cell>
          <cell r="CD1149">
            <v>0.01</v>
          </cell>
          <cell r="CE1149">
            <v>0.01</v>
          </cell>
          <cell r="CF1149">
            <v>0</v>
          </cell>
          <cell r="CG1149">
            <v>0</v>
          </cell>
          <cell r="CH1149">
            <v>0.01</v>
          </cell>
          <cell r="CI1149">
            <v>0</v>
          </cell>
          <cell r="CJ1149">
            <v>0</v>
          </cell>
          <cell r="CK1149">
            <v>0.02</v>
          </cell>
          <cell r="CL1149">
            <v>0.02</v>
          </cell>
          <cell r="CM1149">
            <v>0.03</v>
          </cell>
          <cell r="CN1149">
            <v>0.01</v>
          </cell>
          <cell r="CO1149">
            <v>0.01</v>
          </cell>
          <cell r="CP1149">
            <v>0</v>
          </cell>
          <cell r="CQ1149">
            <v>0.01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0"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0.01</v>
          </cell>
          <cell r="M1150">
            <v>0.01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0.02</v>
          </cell>
          <cell r="Z1150">
            <v>0.01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0.01</v>
          </cell>
          <cell r="AM1150">
            <v>0.01</v>
          </cell>
          <cell r="AN1150">
            <v>0</v>
          </cell>
          <cell r="AO1150">
            <v>0.01</v>
          </cell>
          <cell r="AP1150">
            <v>0</v>
          </cell>
          <cell r="AQ1150">
            <v>0</v>
          </cell>
          <cell r="AR1150">
            <v>0.01</v>
          </cell>
          <cell r="AS1150">
            <v>0</v>
          </cell>
          <cell r="AT1150">
            <v>0</v>
          </cell>
          <cell r="AU1150">
            <v>0.01</v>
          </cell>
          <cell r="AV1150">
            <v>0</v>
          </cell>
          <cell r="AW1150">
            <v>0</v>
          </cell>
          <cell r="AX1150">
            <v>0.01</v>
          </cell>
          <cell r="AY1150">
            <v>0.02</v>
          </cell>
          <cell r="AZ1150">
            <v>0.02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0.01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0.01</v>
          </cell>
          <cell r="BL1150">
            <v>0.01</v>
          </cell>
          <cell r="BM1150">
            <v>0.01</v>
          </cell>
          <cell r="BN1150">
            <v>0.01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0.01</v>
          </cell>
          <cell r="BZ1150">
            <v>0.01</v>
          </cell>
          <cell r="CA1150">
            <v>0</v>
          </cell>
          <cell r="CB1150">
            <v>0</v>
          </cell>
          <cell r="CC1150">
            <v>0.01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0.01</v>
          </cell>
          <cell r="CM1150">
            <v>0</v>
          </cell>
          <cell r="CN1150">
            <v>-0.01</v>
          </cell>
          <cell r="CO1150">
            <v>0</v>
          </cell>
          <cell r="CP1150">
            <v>0</v>
          </cell>
          <cell r="CQ1150">
            <v>-0.01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59"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</row>
        <row r="1160">
          <cell r="F1160">
            <v>0.03</v>
          </cell>
          <cell r="G1160">
            <v>0</v>
          </cell>
          <cell r="H1160">
            <v>0.02</v>
          </cell>
          <cell r="I1160">
            <v>0.02</v>
          </cell>
          <cell r="J1160">
            <v>0.01</v>
          </cell>
          <cell r="K1160">
            <v>-0.02</v>
          </cell>
          <cell r="L1160">
            <v>0.04</v>
          </cell>
          <cell r="M1160">
            <v>0</v>
          </cell>
          <cell r="N1160">
            <v>0.01</v>
          </cell>
          <cell r="O1160">
            <v>0.01</v>
          </cell>
          <cell r="P1160">
            <v>0</v>
          </cell>
          <cell r="Q1160">
            <v>0</v>
          </cell>
          <cell r="R1160">
            <v>0</v>
          </cell>
          <cell r="S1160">
            <v>0.01</v>
          </cell>
          <cell r="T1160">
            <v>-0.01</v>
          </cell>
          <cell r="U1160">
            <v>-0.01</v>
          </cell>
          <cell r="V1160">
            <v>0</v>
          </cell>
          <cell r="W1160">
            <v>0</v>
          </cell>
          <cell r="X1160">
            <v>0.01</v>
          </cell>
          <cell r="Y1160">
            <v>-0.01</v>
          </cell>
          <cell r="Z1160">
            <v>-0.01</v>
          </cell>
          <cell r="AA1160">
            <v>-0.03</v>
          </cell>
          <cell r="AB1160">
            <v>0.01</v>
          </cell>
          <cell r="AC1160">
            <v>0.01</v>
          </cell>
          <cell r="AD1160">
            <v>0</v>
          </cell>
          <cell r="AE1160">
            <v>0</v>
          </cell>
          <cell r="AF1160">
            <v>-0.01</v>
          </cell>
          <cell r="AG1160">
            <v>0.03</v>
          </cell>
          <cell r="AH1160">
            <v>0</v>
          </cell>
          <cell r="AI1160">
            <v>0.01</v>
          </cell>
          <cell r="AJ1160">
            <v>0.01</v>
          </cell>
          <cell r="AK1160">
            <v>0</v>
          </cell>
          <cell r="AL1160">
            <v>0.02</v>
          </cell>
          <cell r="AM1160">
            <v>0.02</v>
          </cell>
          <cell r="AN1160">
            <v>-0.01</v>
          </cell>
          <cell r="AO1160">
            <v>-0.09</v>
          </cell>
          <cell r="AP1160">
            <v>-0.02</v>
          </cell>
          <cell r="AQ1160">
            <v>-0.01</v>
          </cell>
          <cell r="AR1160">
            <v>0.01</v>
          </cell>
          <cell r="AS1160">
            <v>0</v>
          </cell>
          <cell r="AT1160">
            <v>0.02</v>
          </cell>
          <cell r="AU1160">
            <v>-0.01</v>
          </cell>
          <cell r="AV1160">
            <v>-0.03</v>
          </cell>
          <cell r="AW1160">
            <v>0</v>
          </cell>
          <cell r="AX1160">
            <v>0.01</v>
          </cell>
          <cell r="AY1160">
            <v>0.08</v>
          </cell>
          <cell r="AZ1160">
            <v>0</v>
          </cell>
          <cell r="BA1160">
            <v>0</v>
          </cell>
          <cell r="BB1160">
            <v>-0.02</v>
          </cell>
          <cell r="BC1160">
            <v>0</v>
          </cell>
          <cell r="BD1160">
            <v>0.01</v>
          </cell>
          <cell r="BE1160">
            <v>0.01</v>
          </cell>
          <cell r="BF1160">
            <v>0</v>
          </cell>
          <cell r="BG1160">
            <v>-0.03</v>
          </cell>
          <cell r="BH1160">
            <v>0.01</v>
          </cell>
          <cell r="BI1160">
            <v>0</v>
          </cell>
          <cell r="BJ1160">
            <v>0</v>
          </cell>
          <cell r="BK1160">
            <v>0</v>
          </cell>
          <cell r="BL1160">
            <v>-0.04</v>
          </cell>
          <cell r="BM1160">
            <v>0.06</v>
          </cell>
          <cell r="BN1160">
            <v>0</v>
          </cell>
          <cell r="BO1160">
            <v>0.02</v>
          </cell>
          <cell r="BP1160">
            <v>0.05</v>
          </cell>
          <cell r="BQ1160">
            <v>0.01</v>
          </cell>
          <cell r="BR1160">
            <v>0.02</v>
          </cell>
          <cell r="BS1160">
            <v>0</v>
          </cell>
          <cell r="BT1160">
            <v>0.01</v>
          </cell>
          <cell r="BU1160">
            <v>-0.02</v>
          </cell>
          <cell r="BV1160">
            <v>0.04</v>
          </cell>
          <cell r="BW1160">
            <v>0.02</v>
          </cell>
          <cell r="BX1160">
            <v>7.0000000000000007E-2</v>
          </cell>
          <cell r="BY1160">
            <v>0.04</v>
          </cell>
          <cell r="BZ1160">
            <v>-0.01</v>
          </cell>
          <cell r="CA1160">
            <v>0.05</v>
          </cell>
          <cell r="CB1160">
            <v>0.03</v>
          </cell>
          <cell r="CC1160">
            <v>-0.02</v>
          </cell>
          <cell r="CD1160">
            <v>0.01</v>
          </cell>
          <cell r="CE1160">
            <v>0.02</v>
          </cell>
          <cell r="CF1160">
            <v>0</v>
          </cell>
          <cell r="CG1160">
            <v>-0.04</v>
          </cell>
          <cell r="CH1160">
            <v>0</v>
          </cell>
          <cell r="CI1160">
            <v>-0.01</v>
          </cell>
          <cell r="CJ1160">
            <v>0.03</v>
          </cell>
          <cell r="CK1160">
            <v>0.02</v>
          </cell>
          <cell r="CL1160">
            <v>0.08</v>
          </cell>
          <cell r="CM1160">
            <v>0.05</v>
          </cell>
          <cell r="CN1160">
            <v>-0.01</v>
          </cell>
          <cell r="CO1160">
            <v>0.01</v>
          </cell>
          <cell r="CP1160">
            <v>-0.03</v>
          </cell>
          <cell r="CQ1160">
            <v>0.06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</row>
        <row r="1161">
          <cell r="F1161">
            <v>-0.02</v>
          </cell>
          <cell r="G1161">
            <v>0.01</v>
          </cell>
          <cell r="H1161">
            <v>-0.02</v>
          </cell>
          <cell r="I1161">
            <v>0.01</v>
          </cell>
          <cell r="J1161">
            <v>0.01</v>
          </cell>
          <cell r="K1161">
            <v>0.05</v>
          </cell>
          <cell r="L1161">
            <v>0.09</v>
          </cell>
          <cell r="M1161">
            <v>0.08</v>
          </cell>
          <cell r="N1161">
            <v>0.04</v>
          </cell>
          <cell r="O1161">
            <v>0.03</v>
          </cell>
          <cell r="P1161">
            <v>-0.02</v>
          </cell>
          <cell r="Q1161">
            <v>0</v>
          </cell>
          <cell r="R1161">
            <v>0</v>
          </cell>
          <cell r="S1161">
            <v>-0.02</v>
          </cell>
          <cell r="T1161">
            <v>0</v>
          </cell>
          <cell r="U1161">
            <v>0</v>
          </cell>
          <cell r="V1161">
            <v>0</v>
          </cell>
          <cell r="W1161">
            <v>0.02</v>
          </cell>
          <cell r="X1161">
            <v>0</v>
          </cell>
          <cell r="Y1161">
            <v>-0.04</v>
          </cell>
          <cell r="Z1161">
            <v>0.04</v>
          </cell>
          <cell r="AA1161">
            <v>-0.05</v>
          </cell>
          <cell r="AB1161">
            <v>0.01</v>
          </cell>
          <cell r="AC1161">
            <v>0</v>
          </cell>
          <cell r="AD1161">
            <v>0.01</v>
          </cell>
          <cell r="AE1161">
            <v>0.01</v>
          </cell>
          <cell r="AF1161">
            <v>0.01</v>
          </cell>
          <cell r="AG1161">
            <v>0</v>
          </cell>
          <cell r="AH1161">
            <v>0</v>
          </cell>
          <cell r="AI1161">
            <v>0.02</v>
          </cell>
          <cell r="AJ1161">
            <v>0.01</v>
          </cell>
          <cell r="AK1161">
            <v>0.01</v>
          </cell>
          <cell r="AL1161">
            <v>0</v>
          </cell>
          <cell r="AM1161">
            <v>0.09</v>
          </cell>
          <cell r="AN1161">
            <v>0</v>
          </cell>
          <cell r="AO1161">
            <v>-7.0000000000000007E-2</v>
          </cell>
          <cell r="AP1161">
            <v>-0.01</v>
          </cell>
          <cell r="AQ1161">
            <v>0.01</v>
          </cell>
          <cell r="AR1161">
            <v>0</v>
          </cell>
          <cell r="AS1161">
            <v>0</v>
          </cell>
          <cell r="AT1161">
            <v>-0.01</v>
          </cell>
          <cell r="AU1161">
            <v>-0.01</v>
          </cell>
          <cell r="AV1161">
            <v>-0.02</v>
          </cell>
          <cell r="AW1161">
            <v>0.01</v>
          </cell>
          <cell r="AX1161">
            <v>0</v>
          </cell>
          <cell r="AY1161">
            <v>0.03</v>
          </cell>
          <cell r="AZ1161">
            <v>0</v>
          </cell>
          <cell r="BA1161">
            <v>0</v>
          </cell>
          <cell r="BB1161">
            <v>0.03</v>
          </cell>
          <cell r="BC1161">
            <v>-0.01</v>
          </cell>
          <cell r="BD1161">
            <v>0</v>
          </cell>
          <cell r="BE1161">
            <v>0.02</v>
          </cell>
          <cell r="BF1161">
            <v>0.01</v>
          </cell>
          <cell r="BG1161">
            <v>0</v>
          </cell>
          <cell r="BH1161">
            <v>-0.01</v>
          </cell>
          <cell r="BI1161">
            <v>0.03</v>
          </cell>
          <cell r="BJ1161">
            <v>0.01</v>
          </cell>
          <cell r="BK1161">
            <v>0.01</v>
          </cell>
          <cell r="BL1161">
            <v>0.03</v>
          </cell>
          <cell r="BM1161">
            <v>0.03</v>
          </cell>
          <cell r="BN1161">
            <v>0.04</v>
          </cell>
          <cell r="BO1161">
            <v>0.02</v>
          </cell>
          <cell r="BP1161">
            <v>0</v>
          </cell>
          <cell r="BQ1161">
            <v>0.04</v>
          </cell>
          <cell r="BR1161">
            <v>0.01</v>
          </cell>
          <cell r="BS1161">
            <v>0</v>
          </cell>
          <cell r="BT1161">
            <v>0</v>
          </cell>
          <cell r="BU1161">
            <v>0.01</v>
          </cell>
          <cell r="BV1161">
            <v>0.01</v>
          </cell>
          <cell r="BW1161">
            <v>0.02</v>
          </cell>
          <cell r="BX1161">
            <v>-0.02</v>
          </cell>
          <cell r="BY1161">
            <v>0.11</v>
          </cell>
          <cell r="BZ1161">
            <v>0.02</v>
          </cell>
          <cell r="CA1161">
            <v>0</v>
          </cell>
          <cell r="CB1161">
            <v>-0.04</v>
          </cell>
          <cell r="CC1161">
            <v>-0.01</v>
          </cell>
          <cell r="CD1161">
            <v>0</v>
          </cell>
          <cell r="CE1161">
            <v>0.02</v>
          </cell>
          <cell r="CF1161">
            <v>0</v>
          </cell>
          <cell r="CG1161">
            <v>-0.01</v>
          </cell>
          <cell r="CH1161">
            <v>0.01</v>
          </cell>
          <cell r="CI1161">
            <v>-0.01</v>
          </cell>
          <cell r="CJ1161">
            <v>0.08</v>
          </cell>
          <cell r="CK1161">
            <v>0.01</v>
          </cell>
          <cell r="CL1161">
            <v>0.1</v>
          </cell>
          <cell r="CM1161">
            <v>0.08</v>
          </cell>
          <cell r="CN1161">
            <v>-0.06</v>
          </cell>
          <cell r="CO1161">
            <v>0.03</v>
          </cell>
          <cell r="CP1161">
            <v>0</v>
          </cell>
          <cell r="CQ1161">
            <v>0.01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</row>
        <row r="1162">
          <cell r="F1162">
            <v>0</v>
          </cell>
          <cell r="G1162">
            <v>0.01</v>
          </cell>
          <cell r="H1162">
            <v>-0.01</v>
          </cell>
          <cell r="I1162">
            <v>0</v>
          </cell>
          <cell r="J1162">
            <v>0.02</v>
          </cell>
          <cell r="K1162">
            <v>0.02</v>
          </cell>
          <cell r="L1162">
            <v>0.04</v>
          </cell>
          <cell r="M1162">
            <v>0.04</v>
          </cell>
          <cell r="N1162">
            <v>0.04</v>
          </cell>
          <cell r="O1162">
            <v>0.04</v>
          </cell>
          <cell r="P1162">
            <v>-0.02</v>
          </cell>
          <cell r="Q1162">
            <v>0</v>
          </cell>
          <cell r="R1162">
            <v>0.02</v>
          </cell>
          <cell r="S1162">
            <v>-0.03</v>
          </cell>
          <cell r="T1162">
            <v>0</v>
          </cell>
          <cell r="U1162">
            <v>0.01</v>
          </cell>
          <cell r="V1162">
            <v>0.02</v>
          </cell>
          <cell r="W1162">
            <v>0</v>
          </cell>
          <cell r="X1162">
            <v>0.02</v>
          </cell>
          <cell r="Y1162">
            <v>0.01</v>
          </cell>
          <cell r="Z1162">
            <v>0.06</v>
          </cell>
          <cell r="AA1162">
            <v>0.05</v>
          </cell>
          <cell r="AB1162">
            <v>0.03</v>
          </cell>
          <cell r="AC1162">
            <v>-0.01</v>
          </cell>
          <cell r="AD1162">
            <v>0.01</v>
          </cell>
          <cell r="AE1162">
            <v>0.02</v>
          </cell>
          <cell r="AF1162">
            <v>0.01</v>
          </cell>
          <cell r="AG1162">
            <v>-0.03</v>
          </cell>
          <cell r="AH1162">
            <v>0.02</v>
          </cell>
          <cell r="AI1162">
            <v>0</v>
          </cell>
          <cell r="AJ1162">
            <v>0.02</v>
          </cell>
          <cell r="AK1162">
            <v>0.03</v>
          </cell>
          <cell r="AL1162">
            <v>0.05</v>
          </cell>
          <cell r="AM1162">
            <v>0.05</v>
          </cell>
          <cell r="AN1162">
            <v>0.04</v>
          </cell>
          <cell r="AO1162">
            <v>-0.01</v>
          </cell>
          <cell r="AP1162">
            <v>0.03</v>
          </cell>
          <cell r="AQ1162">
            <v>0</v>
          </cell>
          <cell r="AR1162">
            <v>0.01</v>
          </cell>
          <cell r="AS1162">
            <v>0</v>
          </cell>
          <cell r="AT1162">
            <v>0</v>
          </cell>
          <cell r="AU1162">
            <v>0</v>
          </cell>
          <cell r="AV1162">
            <v>-0.05</v>
          </cell>
          <cell r="AW1162">
            <v>0.03</v>
          </cell>
          <cell r="AX1162">
            <v>0.02</v>
          </cell>
          <cell r="AY1162">
            <v>-0.01</v>
          </cell>
          <cell r="AZ1162">
            <v>0.01</v>
          </cell>
          <cell r="BA1162">
            <v>0.02</v>
          </cell>
          <cell r="BB1162">
            <v>0.02</v>
          </cell>
          <cell r="BC1162">
            <v>0.01</v>
          </cell>
          <cell r="BD1162">
            <v>0.01</v>
          </cell>
          <cell r="BE1162">
            <v>0.03</v>
          </cell>
          <cell r="BF1162">
            <v>0</v>
          </cell>
          <cell r="BG1162">
            <v>-0.01</v>
          </cell>
          <cell r="BH1162">
            <v>0.01</v>
          </cell>
          <cell r="BI1162">
            <v>0.03</v>
          </cell>
          <cell r="BJ1162">
            <v>0.02</v>
          </cell>
          <cell r="BK1162">
            <v>0.01</v>
          </cell>
          <cell r="BL1162">
            <v>0.05</v>
          </cell>
          <cell r="BM1162">
            <v>0.05</v>
          </cell>
          <cell r="BN1162">
            <v>0.04</v>
          </cell>
          <cell r="BO1162">
            <v>0.04</v>
          </cell>
          <cell r="BP1162">
            <v>0.02</v>
          </cell>
          <cell r="BQ1162">
            <v>0.01</v>
          </cell>
          <cell r="BR1162">
            <v>0.03</v>
          </cell>
          <cell r="BS1162">
            <v>0.03</v>
          </cell>
          <cell r="BT1162">
            <v>0</v>
          </cell>
          <cell r="BU1162">
            <v>0.01</v>
          </cell>
          <cell r="BV1162">
            <v>0.01</v>
          </cell>
          <cell r="BW1162">
            <v>0.01</v>
          </cell>
          <cell r="BX1162">
            <v>0.04</v>
          </cell>
          <cell r="BY1162">
            <v>0.03</v>
          </cell>
          <cell r="BZ1162">
            <v>0.08</v>
          </cell>
          <cell r="CA1162">
            <v>0.05</v>
          </cell>
          <cell r="CB1162">
            <v>-0.01</v>
          </cell>
          <cell r="CC1162">
            <v>0.04</v>
          </cell>
          <cell r="CD1162">
            <v>0.02</v>
          </cell>
          <cell r="CE1162">
            <v>0.03</v>
          </cell>
          <cell r="CF1162">
            <v>-0.02</v>
          </cell>
          <cell r="CG1162">
            <v>0.06</v>
          </cell>
          <cell r="CH1162">
            <v>0.06</v>
          </cell>
          <cell r="CI1162">
            <v>0.03</v>
          </cell>
          <cell r="CJ1162">
            <v>0</v>
          </cell>
          <cell r="CK1162">
            <v>0.04</v>
          </cell>
          <cell r="CL1162">
            <v>0.06</v>
          </cell>
          <cell r="CM1162">
            <v>0.1</v>
          </cell>
          <cell r="CN1162">
            <v>0</v>
          </cell>
          <cell r="CO1162">
            <v>0.01</v>
          </cell>
          <cell r="CP1162">
            <v>-0.04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</row>
        <row r="1163"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0.04</v>
          </cell>
          <cell r="BS1163">
            <v>0.03</v>
          </cell>
          <cell r="BT1163">
            <v>0.01</v>
          </cell>
          <cell r="BU1163">
            <v>0.01</v>
          </cell>
          <cell r="BV1163">
            <v>0.02</v>
          </cell>
          <cell r="BW1163">
            <v>0.03</v>
          </cell>
          <cell r="BX1163">
            <v>0.12</v>
          </cell>
          <cell r="BY1163">
            <v>0.08</v>
          </cell>
          <cell r="BZ1163">
            <v>7.0000000000000007E-2</v>
          </cell>
          <cell r="CA1163">
            <v>0.02</v>
          </cell>
          <cell r="CB1163">
            <v>0.05</v>
          </cell>
          <cell r="CC1163">
            <v>-0.03</v>
          </cell>
          <cell r="CD1163">
            <v>-0.01</v>
          </cell>
          <cell r="CE1163">
            <v>0.02</v>
          </cell>
          <cell r="CF1163">
            <v>0.01</v>
          </cell>
          <cell r="CG1163">
            <v>0</v>
          </cell>
          <cell r="CH1163">
            <v>0.04</v>
          </cell>
          <cell r="CI1163">
            <v>0.01</v>
          </cell>
          <cell r="CJ1163">
            <v>0.03</v>
          </cell>
          <cell r="CK1163">
            <v>7.0000000000000007E-2</v>
          </cell>
          <cell r="CL1163">
            <v>0.05</v>
          </cell>
          <cell r="CM1163">
            <v>0.04</v>
          </cell>
          <cell r="CN1163">
            <v>-0.01</v>
          </cell>
          <cell r="CO1163">
            <v>0.01</v>
          </cell>
          <cell r="CP1163">
            <v>-0.05</v>
          </cell>
          <cell r="CQ1163">
            <v>0.01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</row>
        <row r="1164"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0.02</v>
          </cell>
          <cell r="BS1164">
            <v>0</v>
          </cell>
          <cell r="BT1164">
            <v>0.01</v>
          </cell>
          <cell r="BU1164">
            <v>0</v>
          </cell>
          <cell r="BV1164">
            <v>0.04</v>
          </cell>
          <cell r="BW1164">
            <v>0</v>
          </cell>
          <cell r="BX1164">
            <v>0.02</v>
          </cell>
          <cell r="BY1164">
            <v>0.06</v>
          </cell>
          <cell r="BZ1164">
            <v>0.03</v>
          </cell>
          <cell r="CA1164">
            <v>0</v>
          </cell>
          <cell r="CB1164">
            <v>0.04</v>
          </cell>
          <cell r="CC1164">
            <v>0.03</v>
          </cell>
          <cell r="CD1164">
            <v>-0.01</v>
          </cell>
          <cell r="CE1164">
            <v>0.04</v>
          </cell>
          <cell r="CF1164">
            <v>0.01</v>
          </cell>
          <cell r="CG1164">
            <v>0.05</v>
          </cell>
          <cell r="CH1164">
            <v>-0.01</v>
          </cell>
          <cell r="CI1164">
            <v>0.01</v>
          </cell>
          <cell r="CJ1164">
            <v>0.01</v>
          </cell>
          <cell r="CK1164">
            <v>0.04</v>
          </cell>
          <cell r="CL1164">
            <v>0.1</v>
          </cell>
          <cell r="CM1164">
            <v>0.08</v>
          </cell>
          <cell r="CN1164">
            <v>0.03</v>
          </cell>
          <cell r="CO1164">
            <v>0</v>
          </cell>
          <cell r="CP1164">
            <v>0.04</v>
          </cell>
          <cell r="CQ1164">
            <v>0.02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</row>
        <row r="1165"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0.02</v>
          </cell>
          <cell r="BS1165">
            <v>-0.04</v>
          </cell>
          <cell r="BT1165">
            <v>0.03</v>
          </cell>
          <cell r="BU1165">
            <v>0.03</v>
          </cell>
          <cell r="BV1165">
            <v>-0.01</v>
          </cell>
          <cell r="BW1165">
            <v>0.02</v>
          </cell>
          <cell r="BX1165">
            <v>-0.01</v>
          </cell>
          <cell r="BY1165">
            <v>0.06</v>
          </cell>
          <cell r="BZ1165">
            <v>0.05</v>
          </cell>
          <cell r="CA1165">
            <v>-0.02</v>
          </cell>
          <cell r="CB1165">
            <v>0.03</v>
          </cell>
          <cell r="CC1165">
            <v>0.05</v>
          </cell>
          <cell r="CD1165">
            <v>-0.01</v>
          </cell>
          <cell r="CE1165">
            <v>0.03</v>
          </cell>
          <cell r="CF1165">
            <v>0.01</v>
          </cell>
          <cell r="CG1165">
            <v>0.01</v>
          </cell>
          <cell r="CH1165">
            <v>0.02</v>
          </cell>
          <cell r="CI1165">
            <v>0.03</v>
          </cell>
          <cell r="CJ1165">
            <v>0.02</v>
          </cell>
          <cell r="CK1165">
            <v>0.02</v>
          </cell>
          <cell r="CL1165">
            <v>0.1</v>
          </cell>
          <cell r="CM1165">
            <v>0.03</v>
          </cell>
          <cell r="CN1165">
            <v>-0.02</v>
          </cell>
          <cell r="CO1165">
            <v>0</v>
          </cell>
          <cell r="CP1165">
            <v>7.0000000000000007E-2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0.01</v>
          </cell>
          <cell r="BS1166">
            <v>-0.05</v>
          </cell>
          <cell r="BT1166">
            <v>-0.03</v>
          </cell>
          <cell r="BU1166">
            <v>-0.02</v>
          </cell>
          <cell r="BV1166">
            <v>-0.01</v>
          </cell>
          <cell r="BW1166">
            <v>0</v>
          </cell>
          <cell r="BX1166">
            <v>-0.01</v>
          </cell>
          <cell r="BY1166">
            <v>0.08</v>
          </cell>
          <cell r="BZ1166">
            <v>0.06</v>
          </cell>
          <cell r="CA1166">
            <v>0</v>
          </cell>
          <cell r="CB1166">
            <v>0</v>
          </cell>
          <cell r="CC1166">
            <v>0.01</v>
          </cell>
          <cell r="CD1166">
            <v>0.01</v>
          </cell>
          <cell r="CE1166">
            <v>0.03</v>
          </cell>
          <cell r="CF1166">
            <v>-0.01</v>
          </cell>
          <cell r="CG1166">
            <v>-0.01</v>
          </cell>
          <cell r="CH1166">
            <v>-0.01</v>
          </cell>
          <cell r="CI1166">
            <v>0</v>
          </cell>
          <cell r="CJ1166">
            <v>-0.01</v>
          </cell>
          <cell r="CK1166">
            <v>0.02</v>
          </cell>
          <cell r="CL1166">
            <v>0.11</v>
          </cell>
          <cell r="CM1166">
            <v>7.0000000000000007E-2</v>
          </cell>
          <cell r="CN1166">
            <v>0.03</v>
          </cell>
          <cell r="CO1166">
            <v>0</v>
          </cell>
          <cell r="CP1166">
            <v>-0.03</v>
          </cell>
          <cell r="CQ1166">
            <v>0.01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0.01</v>
          </cell>
          <cell r="BS1167">
            <v>0.02</v>
          </cell>
          <cell r="BT1167">
            <v>0.01</v>
          </cell>
          <cell r="BU1167">
            <v>0.01</v>
          </cell>
          <cell r="BV1167">
            <v>-0.01</v>
          </cell>
          <cell r="BW1167">
            <v>0.02</v>
          </cell>
          <cell r="BX1167">
            <v>0.03</v>
          </cell>
          <cell r="BY1167">
            <v>0</v>
          </cell>
          <cell r="BZ1167">
            <v>0.01</v>
          </cell>
          <cell r="CA1167">
            <v>0.04</v>
          </cell>
          <cell r="CB1167">
            <v>0.01</v>
          </cell>
          <cell r="CC1167">
            <v>0</v>
          </cell>
          <cell r="CD1167">
            <v>0.01</v>
          </cell>
          <cell r="CE1167">
            <v>0.02</v>
          </cell>
          <cell r="CF1167">
            <v>0.01</v>
          </cell>
          <cell r="CG1167">
            <v>0.02</v>
          </cell>
          <cell r="CH1167">
            <v>0.03</v>
          </cell>
          <cell r="CI1167">
            <v>0</v>
          </cell>
          <cell r="CJ1167">
            <v>0.03</v>
          </cell>
          <cell r="CK1167">
            <v>0.03</v>
          </cell>
          <cell r="CL1167">
            <v>0.02</v>
          </cell>
          <cell r="CM1167">
            <v>0.01</v>
          </cell>
          <cell r="CN1167">
            <v>0.03</v>
          </cell>
          <cell r="CO1167">
            <v>0.01</v>
          </cell>
          <cell r="CP1167">
            <v>0</v>
          </cell>
          <cell r="CQ1167">
            <v>0.04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  <row r="1169"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</row>
        <row r="1170"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</row>
        <row r="1171"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</row>
        <row r="1172"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</row>
        <row r="1173"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</row>
        <row r="1174"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</row>
        <row r="1178"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</row>
        <row r="1181"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</row>
        <row r="1182"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</row>
        <row r="1183"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</row>
        <row r="1184"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</row>
        <row r="1185"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1.1399999999999999</v>
          </cell>
          <cell r="M1185">
            <v>-179.34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1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0.68</v>
          </cell>
          <cell r="Z1185">
            <v>2.5099999999999998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0.82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0.7</v>
          </cell>
          <cell r="AM1185">
            <v>0.1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0.35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0.2</v>
          </cell>
          <cell r="AZ1185">
            <v>-0.37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0.92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0.59</v>
          </cell>
          <cell r="BM1185">
            <v>1.48</v>
          </cell>
          <cell r="BN1185">
            <v>3.38</v>
          </cell>
          <cell r="BO1185">
            <v>0</v>
          </cell>
          <cell r="BP1185">
            <v>0</v>
          </cell>
          <cell r="BQ1185">
            <v>0</v>
          </cell>
          <cell r="BR1185">
            <v>0.39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0.34</v>
          </cell>
          <cell r="BZ1185">
            <v>1.26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0.33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1.24</v>
          </cell>
          <cell r="CL1185">
            <v>0.41</v>
          </cell>
          <cell r="CM1185">
            <v>-0.51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</row>
        <row r="1186"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-7.0000000000000007E-2</v>
          </cell>
          <cell r="M1186">
            <v>14.43</v>
          </cell>
          <cell r="N1186">
            <v>0</v>
          </cell>
          <cell r="O1186">
            <v>0.13</v>
          </cell>
          <cell r="P1186">
            <v>0</v>
          </cell>
          <cell r="Q1186">
            <v>0</v>
          </cell>
          <cell r="R1186">
            <v>0.99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-0.28999999999999998</v>
          </cell>
          <cell r="Z1186">
            <v>4.6399999999999997</v>
          </cell>
          <cell r="AA1186">
            <v>0</v>
          </cell>
          <cell r="AB1186">
            <v>0.35</v>
          </cell>
          <cell r="AC1186">
            <v>0</v>
          </cell>
          <cell r="AD1186">
            <v>0</v>
          </cell>
          <cell r="AE1186">
            <v>0.26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0.2</v>
          </cell>
          <cell r="AM1186">
            <v>1.32</v>
          </cell>
          <cell r="AN1186">
            <v>0</v>
          </cell>
          <cell r="AO1186">
            <v>-0.27</v>
          </cell>
          <cell r="AP1186">
            <v>0</v>
          </cell>
          <cell r="AQ1186">
            <v>0</v>
          </cell>
          <cell r="AR1186">
            <v>-0.57999999999999996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0.21</v>
          </cell>
          <cell r="AZ1186">
            <v>-0.56999999999999995</v>
          </cell>
          <cell r="BA1186">
            <v>0</v>
          </cell>
          <cell r="BB1186">
            <v>0.15</v>
          </cell>
          <cell r="BC1186">
            <v>0</v>
          </cell>
          <cell r="BD1186">
            <v>0</v>
          </cell>
          <cell r="BE1186">
            <v>2.76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3.78</v>
          </cell>
          <cell r="BL1186">
            <v>1.68</v>
          </cell>
          <cell r="BM1186">
            <v>0.57999999999999996</v>
          </cell>
          <cell r="BN1186">
            <v>6.92</v>
          </cell>
          <cell r="BO1186">
            <v>0</v>
          </cell>
          <cell r="BP1186">
            <v>0</v>
          </cell>
          <cell r="BQ1186">
            <v>0</v>
          </cell>
          <cell r="BR1186">
            <v>0.37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2.63</v>
          </cell>
          <cell r="BY1186">
            <v>-0.03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-0.15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-0.01</v>
          </cell>
          <cell r="CL1186">
            <v>-0.4</v>
          </cell>
          <cell r="CM1186">
            <v>3.83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</row>
        <row r="1187"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</row>
        <row r="1190">
          <cell r="R1190">
            <v>2033</v>
          </cell>
          <cell r="AE1190">
            <v>2034</v>
          </cell>
          <cell r="AR1190">
            <v>2035</v>
          </cell>
          <cell r="BE1190">
            <v>2036</v>
          </cell>
          <cell r="BR1190">
            <v>2037</v>
          </cell>
          <cell r="CE1190">
            <v>2038</v>
          </cell>
          <cell r="CR1190">
            <v>2039</v>
          </cell>
          <cell r="DE1190">
            <v>2040</v>
          </cell>
          <cell r="DR1190">
            <v>2041</v>
          </cell>
        </row>
        <row r="1192"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</row>
        <row r="1193"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</row>
        <row r="1194"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</row>
        <row r="1195"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</row>
        <row r="1196"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</row>
        <row r="1198"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</row>
        <row r="1199"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</row>
        <row r="1200"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</row>
        <row r="1201">
          <cell r="F1201">
            <v>-794.83</v>
          </cell>
          <cell r="G1201">
            <v>-734.17</v>
          </cell>
          <cell r="H1201">
            <v>-688.46</v>
          </cell>
          <cell r="I1201">
            <v>-734.1</v>
          </cell>
          <cell r="J1201">
            <v>-490.39</v>
          </cell>
          <cell r="K1201">
            <v>-3476.4</v>
          </cell>
          <cell r="L1201">
            <v>-1490.39</v>
          </cell>
          <cell r="M1201">
            <v>-2778.59</v>
          </cell>
          <cell r="N1201">
            <v>-3108.85</v>
          </cell>
          <cell r="O1201">
            <v>-2500.15</v>
          </cell>
          <cell r="P1201">
            <v>-900.52</v>
          </cell>
          <cell r="Q1201">
            <v>-524.97</v>
          </cell>
          <cell r="R1201">
            <v>-20274.66</v>
          </cell>
          <cell r="S1201">
            <v>-1128.58</v>
          </cell>
          <cell r="T1201">
            <v>-197.15</v>
          </cell>
          <cell r="U1201">
            <v>-881.45</v>
          </cell>
          <cell r="V1201">
            <v>-721.47</v>
          </cell>
          <cell r="W1201">
            <v>-273.79000000000002</v>
          </cell>
          <cell r="X1201">
            <v>-3870.39</v>
          </cell>
          <cell r="Y1201">
            <v>-2512.15</v>
          </cell>
          <cell r="Z1201">
            <v>-3280.9</v>
          </cell>
          <cell r="AA1201">
            <v>-3577.97</v>
          </cell>
          <cell r="AB1201">
            <v>-1853.08</v>
          </cell>
          <cell r="AC1201">
            <v>-1256.06</v>
          </cell>
          <cell r="AD1201">
            <v>-721.68</v>
          </cell>
          <cell r="AE1201">
            <v>-20779.189999999999</v>
          </cell>
          <cell r="AF1201">
            <v>-1024.28</v>
          </cell>
          <cell r="AG1201">
            <v>-505.78</v>
          </cell>
          <cell r="AH1201">
            <v>-737.03</v>
          </cell>
          <cell r="AI1201">
            <v>-930.07</v>
          </cell>
          <cell r="AJ1201">
            <v>-646.32000000000005</v>
          </cell>
          <cell r="AK1201">
            <v>-3511.97</v>
          </cell>
          <cell r="AL1201">
            <v>-3608.59</v>
          </cell>
          <cell r="AM1201">
            <v>-2851.53</v>
          </cell>
          <cell r="AN1201">
            <v>-3462.8</v>
          </cell>
          <cell r="AO1201">
            <v>-1873.58</v>
          </cell>
          <cell r="AP1201">
            <v>-867.53</v>
          </cell>
          <cell r="AQ1201">
            <v>-759.73</v>
          </cell>
          <cell r="AR1201">
            <v>-17245.38</v>
          </cell>
          <cell r="AS1201">
            <v>-660.44</v>
          </cell>
          <cell r="AT1201">
            <v>-773.23</v>
          </cell>
          <cell r="AU1201">
            <v>-544.52</v>
          </cell>
          <cell r="AV1201">
            <v>-444.71</v>
          </cell>
          <cell r="AW1201">
            <v>-541.1</v>
          </cell>
          <cell r="AX1201">
            <v>-3079.78</v>
          </cell>
          <cell r="AY1201">
            <v>-2389.13</v>
          </cell>
          <cell r="AZ1201">
            <v>-2980.06</v>
          </cell>
          <cell r="BA1201">
            <v>-2913.27</v>
          </cell>
          <cell r="BB1201">
            <v>-2133.7800000000002</v>
          </cell>
          <cell r="BC1201">
            <v>-263.16000000000003</v>
          </cell>
          <cell r="BD1201">
            <v>-522.19000000000005</v>
          </cell>
          <cell r="BE1201">
            <v>-20936.41</v>
          </cell>
          <cell r="BF1201">
            <v>-1508.46</v>
          </cell>
          <cell r="BG1201">
            <v>-1148.19</v>
          </cell>
          <cell r="BH1201">
            <v>-829.52</v>
          </cell>
          <cell r="BI1201">
            <v>-746.07</v>
          </cell>
          <cell r="BJ1201">
            <v>-265.45999999999998</v>
          </cell>
          <cell r="BK1201">
            <v>-4655.47</v>
          </cell>
          <cell r="BL1201">
            <v>-1799.36</v>
          </cell>
          <cell r="BM1201">
            <v>-2082.83</v>
          </cell>
          <cell r="BN1201">
            <v>-3789.31</v>
          </cell>
          <cell r="BO1201">
            <v>-1464.67</v>
          </cell>
          <cell r="BP1201">
            <v>-1833.98</v>
          </cell>
          <cell r="BQ1201">
            <v>-813.09</v>
          </cell>
          <cell r="BR1201">
            <v>-23026.32</v>
          </cell>
          <cell r="BS1201">
            <v>-1534.95</v>
          </cell>
          <cell r="BT1201">
            <v>-1066.1400000000001</v>
          </cell>
          <cell r="BU1201">
            <v>-876.9</v>
          </cell>
          <cell r="BV1201">
            <v>-251.53</v>
          </cell>
          <cell r="BW1201">
            <v>-603.09</v>
          </cell>
          <cell r="BX1201">
            <v>-4499.25</v>
          </cell>
          <cell r="BY1201">
            <v>-2583.71</v>
          </cell>
          <cell r="BZ1201">
            <v>-4066.32</v>
          </cell>
          <cell r="CA1201">
            <v>-3310.9</v>
          </cell>
          <cell r="CB1201">
            <v>-2026.59</v>
          </cell>
          <cell r="CC1201">
            <v>-1635.53</v>
          </cell>
          <cell r="CD1201">
            <v>-571.41</v>
          </cell>
          <cell r="CE1201">
            <v>-24170.2</v>
          </cell>
          <cell r="CF1201">
            <v>-1893.65</v>
          </cell>
          <cell r="CG1201">
            <v>-1040.04</v>
          </cell>
          <cell r="CH1201">
            <v>-1049.95</v>
          </cell>
          <cell r="CI1201">
            <v>-739.28</v>
          </cell>
          <cell r="CJ1201">
            <v>-118.83</v>
          </cell>
          <cell r="CK1201">
            <v>-4579.9799999999996</v>
          </cell>
          <cell r="CL1201">
            <v>-3653.54</v>
          </cell>
          <cell r="CM1201">
            <v>-3941.01</v>
          </cell>
          <cell r="CN1201">
            <v>-2595.91</v>
          </cell>
          <cell r="CO1201">
            <v>-2246.27</v>
          </cell>
          <cell r="CP1201">
            <v>-1845.3</v>
          </cell>
          <cell r="CQ1201">
            <v>-466.44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</row>
        <row r="1202">
          <cell r="F1202">
            <v>-260.82</v>
          </cell>
          <cell r="G1202">
            <v>-504.61</v>
          </cell>
          <cell r="H1202">
            <v>-616.05999999999995</v>
          </cell>
          <cell r="I1202">
            <v>-381.71</v>
          </cell>
          <cell r="J1202">
            <v>-201.99</v>
          </cell>
          <cell r="K1202">
            <v>-1674.54</v>
          </cell>
          <cell r="L1202">
            <v>-5037.8500000000004</v>
          </cell>
          <cell r="M1202">
            <v>-3224.07</v>
          </cell>
          <cell r="N1202">
            <v>-792.63</v>
          </cell>
          <cell r="O1202">
            <v>-145.01</v>
          </cell>
          <cell r="P1202">
            <v>-621.91</v>
          </cell>
          <cell r="Q1202">
            <v>-339.23</v>
          </cell>
          <cell r="R1202">
            <v>-12712.91</v>
          </cell>
          <cell r="S1202">
            <v>-334.19</v>
          </cell>
          <cell r="T1202">
            <v>-387.52</v>
          </cell>
          <cell r="U1202">
            <v>-476.4</v>
          </cell>
          <cell r="V1202">
            <v>-360.7</v>
          </cell>
          <cell r="W1202">
            <v>-196.32</v>
          </cell>
          <cell r="X1202">
            <v>-766.71</v>
          </cell>
          <cell r="Y1202">
            <v>-4641.07</v>
          </cell>
          <cell r="Z1202">
            <v>-3486.4</v>
          </cell>
          <cell r="AA1202">
            <v>-902.46</v>
          </cell>
          <cell r="AB1202">
            <v>-285.07</v>
          </cell>
          <cell r="AC1202">
            <v>-424.41</v>
          </cell>
          <cell r="AD1202">
            <v>-451.66</v>
          </cell>
          <cell r="AE1202">
            <v>-15834.22</v>
          </cell>
          <cell r="AF1202">
            <v>-289.57</v>
          </cell>
          <cell r="AG1202">
            <v>-562.39</v>
          </cell>
          <cell r="AH1202">
            <v>-493.22</v>
          </cell>
          <cell r="AI1202">
            <v>-441.04</v>
          </cell>
          <cell r="AJ1202">
            <v>-288.51</v>
          </cell>
          <cell r="AK1202">
            <v>-1717.88</v>
          </cell>
          <cell r="AL1202">
            <v>-5155.42</v>
          </cell>
          <cell r="AM1202">
            <v>-3841.97</v>
          </cell>
          <cell r="AN1202">
            <v>-1140.6500000000001</v>
          </cell>
          <cell r="AO1202">
            <v>-459.31</v>
          </cell>
          <cell r="AP1202">
            <v>-1003.32</v>
          </cell>
          <cell r="AQ1202">
            <v>-440.94</v>
          </cell>
          <cell r="AR1202">
            <v>-14626.5</v>
          </cell>
          <cell r="AS1202">
            <v>-479.83</v>
          </cell>
          <cell r="AT1202">
            <v>-457.57</v>
          </cell>
          <cell r="AU1202">
            <v>-723.22</v>
          </cell>
          <cell r="AV1202">
            <v>-306.04000000000002</v>
          </cell>
          <cell r="AW1202">
            <v>-338.41</v>
          </cell>
          <cell r="AX1202">
            <v>-2013.52</v>
          </cell>
          <cell r="AY1202">
            <v>-4777.58</v>
          </cell>
          <cell r="AZ1202">
            <v>-2764.96</v>
          </cell>
          <cell r="BA1202">
            <v>-643.04999999999995</v>
          </cell>
          <cell r="BB1202">
            <v>-755.19</v>
          </cell>
          <cell r="BC1202">
            <v>-900.82</v>
          </cell>
          <cell r="BD1202">
            <v>-466.3</v>
          </cell>
          <cell r="BE1202">
            <v>-16047.17</v>
          </cell>
          <cell r="BF1202">
            <v>-800.17</v>
          </cell>
          <cell r="BG1202">
            <v>-225.1</v>
          </cell>
          <cell r="BH1202">
            <v>-533.99</v>
          </cell>
          <cell r="BI1202">
            <v>-6.26</v>
          </cell>
          <cell r="BJ1202">
            <v>-435.73</v>
          </cell>
          <cell r="BK1202">
            <v>-1940.51</v>
          </cell>
          <cell r="BL1202">
            <v>-5637.67</v>
          </cell>
          <cell r="BM1202">
            <v>-3219.8</v>
          </cell>
          <cell r="BN1202">
            <v>-945.36</v>
          </cell>
          <cell r="BO1202">
            <v>-804.1</v>
          </cell>
          <cell r="BP1202">
            <v>-653.51</v>
          </cell>
          <cell r="BQ1202">
            <v>-844.97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</row>
        <row r="1203">
          <cell r="F1203">
            <v>-108.3</v>
          </cell>
          <cell r="G1203">
            <v>-125.13</v>
          </cell>
          <cell r="H1203">
            <v>-16.940000000000001</v>
          </cell>
          <cell r="I1203">
            <v>-82.26</v>
          </cell>
          <cell r="J1203">
            <v>0.26</v>
          </cell>
          <cell r="K1203">
            <v>-510.35</v>
          </cell>
          <cell r="L1203">
            <v>-1404.62</v>
          </cell>
          <cell r="M1203">
            <v>-1203.93</v>
          </cell>
          <cell r="N1203">
            <v>-458.35</v>
          </cell>
          <cell r="O1203">
            <v>-150.63999999999999</v>
          </cell>
          <cell r="P1203">
            <v>-199.63</v>
          </cell>
          <cell r="Q1203">
            <v>3.14</v>
          </cell>
          <cell r="R1203">
            <v>-3619.72</v>
          </cell>
          <cell r="S1203">
            <v>-158.63</v>
          </cell>
          <cell r="T1203">
            <v>-97.76</v>
          </cell>
          <cell r="U1203">
            <v>-17.420000000000002</v>
          </cell>
          <cell r="V1203">
            <v>-31.3</v>
          </cell>
          <cell r="W1203">
            <v>-48.05</v>
          </cell>
          <cell r="X1203">
            <v>-455.21</v>
          </cell>
          <cell r="Y1203">
            <v>-1186.32</v>
          </cell>
          <cell r="Z1203">
            <v>-1011.8</v>
          </cell>
          <cell r="AA1203">
            <v>-99.38</v>
          </cell>
          <cell r="AB1203">
            <v>-409.33</v>
          </cell>
          <cell r="AC1203">
            <v>11.09</v>
          </cell>
          <cell r="AD1203">
            <v>-115.6</v>
          </cell>
          <cell r="AE1203">
            <v>-3738.97</v>
          </cell>
          <cell r="AF1203">
            <v>-110.56</v>
          </cell>
          <cell r="AG1203">
            <v>-160.38</v>
          </cell>
          <cell r="AH1203">
            <v>-93.45</v>
          </cell>
          <cell r="AI1203">
            <v>-34.840000000000003</v>
          </cell>
          <cell r="AJ1203">
            <v>-75.239999999999995</v>
          </cell>
          <cell r="AK1203">
            <v>-474.42</v>
          </cell>
          <cell r="AL1203">
            <v>-1188.19</v>
          </cell>
          <cell r="AM1203">
            <v>-998.85</v>
          </cell>
          <cell r="AN1203">
            <v>-324.38</v>
          </cell>
          <cell r="AO1203">
            <v>-42.29</v>
          </cell>
          <cell r="AP1203">
            <v>-123.69</v>
          </cell>
          <cell r="AQ1203">
            <v>-112.7</v>
          </cell>
          <cell r="AR1203">
            <v>-4729.3500000000004</v>
          </cell>
          <cell r="AS1203">
            <v>-188.42</v>
          </cell>
          <cell r="AT1203">
            <v>-92.31</v>
          </cell>
          <cell r="AU1203">
            <v>-84.31</v>
          </cell>
          <cell r="AV1203">
            <v>85.29</v>
          </cell>
          <cell r="AW1203">
            <v>-50.27</v>
          </cell>
          <cell r="AX1203">
            <v>-369.36</v>
          </cell>
          <cell r="AY1203">
            <v>-1753.18</v>
          </cell>
          <cell r="AZ1203">
            <v>-1468.45</v>
          </cell>
          <cell r="BA1203">
            <v>-296.39999999999998</v>
          </cell>
          <cell r="BB1203">
            <v>-305.14999999999998</v>
          </cell>
          <cell r="BC1203">
            <v>-7.77</v>
          </cell>
          <cell r="BD1203">
            <v>-199.01</v>
          </cell>
          <cell r="BE1203">
            <v>-4800.12</v>
          </cell>
          <cell r="BF1203">
            <v>-1.56</v>
          </cell>
          <cell r="BG1203">
            <v>484.76</v>
          </cell>
          <cell r="BH1203">
            <v>-54.05</v>
          </cell>
          <cell r="BI1203">
            <v>1.46</v>
          </cell>
          <cell r="BJ1203">
            <v>42.58</v>
          </cell>
          <cell r="BK1203">
            <v>-618.74</v>
          </cell>
          <cell r="BL1203">
            <v>-1706.83</v>
          </cell>
          <cell r="BM1203">
            <v>-1544.05</v>
          </cell>
          <cell r="BN1203">
            <v>-216.68</v>
          </cell>
          <cell r="BO1203">
            <v>-520.71</v>
          </cell>
          <cell r="BP1203">
            <v>-333.2</v>
          </cell>
          <cell r="BQ1203">
            <v>-333.12</v>
          </cell>
          <cell r="BR1203">
            <v>-5824.35</v>
          </cell>
          <cell r="BS1203">
            <v>-133.88</v>
          </cell>
          <cell r="BT1203">
            <v>-275.77999999999997</v>
          </cell>
          <cell r="BU1203">
            <v>-275.61</v>
          </cell>
          <cell r="BV1203">
            <v>-154.19</v>
          </cell>
          <cell r="BW1203">
            <v>-282.97000000000003</v>
          </cell>
          <cell r="BX1203">
            <v>-262.60000000000002</v>
          </cell>
          <cell r="BY1203">
            <v>-2246.9899999999998</v>
          </cell>
          <cell r="BZ1203">
            <v>-1921.55</v>
          </cell>
          <cell r="CA1203">
            <v>-161.85</v>
          </cell>
          <cell r="CB1203">
            <v>22.96</v>
          </cell>
          <cell r="CC1203">
            <v>-9.89</v>
          </cell>
          <cell r="CD1203">
            <v>-122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</row>
        <row r="1204"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</row>
        <row r="1205">
          <cell r="F1205">
            <v>-232.8</v>
          </cell>
          <cell r="G1205">
            <v>-34.409999999999997</v>
          </cell>
          <cell r="H1205">
            <v>-168.1</v>
          </cell>
          <cell r="I1205">
            <v>-250.65</v>
          </cell>
          <cell r="J1205">
            <v>-796.87</v>
          </cell>
          <cell r="K1205">
            <v>-241.02</v>
          </cell>
          <cell r="L1205">
            <v>-23.66</v>
          </cell>
          <cell r="M1205">
            <v>-304.32</v>
          </cell>
          <cell r="N1205">
            <v>-663.04</v>
          </cell>
          <cell r="O1205">
            <v>-336.66</v>
          </cell>
          <cell r="P1205">
            <v>-203.25</v>
          </cell>
          <cell r="Q1205">
            <v>-68.52</v>
          </cell>
          <cell r="R1205">
            <v>-4162.04</v>
          </cell>
          <cell r="S1205">
            <v>-265.83</v>
          </cell>
          <cell r="T1205">
            <v>-336.02</v>
          </cell>
          <cell r="U1205">
            <v>-181.26</v>
          </cell>
          <cell r="V1205">
            <v>-124.94</v>
          </cell>
          <cell r="W1205">
            <v>-321.64</v>
          </cell>
          <cell r="X1205">
            <v>-740.79</v>
          </cell>
          <cell r="Y1205">
            <v>-431.96</v>
          </cell>
          <cell r="Z1205">
            <v>-153.54</v>
          </cell>
          <cell r="AA1205">
            <v>-552.37</v>
          </cell>
          <cell r="AB1205">
            <v>-603.12</v>
          </cell>
          <cell r="AC1205">
            <v>-218.37</v>
          </cell>
          <cell r="AD1205">
            <v>-232.2</v>
          </cell>
          <cell r="AE1205">
            <v>-3705.15</v>
          </cell>
          <cell r="AF1205">
            <v>-485.03</v>
          </cell>
          <cell r="AG1205">
            <v>-262.95999999999998</v>
          </cell>
          <cell r="AH1205">
            <v>-153.75</v>
          </cell>
          <cell r="AI1205">
            <v>-143.1</v>
          </cell>
          <cell r="AJ1205">
            <v>-341.92</v>
          </cell>
          <cell r="AK1205">
            <v>-1068.6400000000001</v>
          </cell>
          <cell r="AL1205">
            <v>-94.33</v>
          </cell>
          <cell r="AM1205">
            <v>-275.58999999999997</v>
          </cell>
          <cell r="AN1205">
            <v>-461.05</v>
          </cell>
          <cell r="AO1205">
            <v>-174</v>
          </cell>
          <cell r="AP1205">
            <v>-310.64999999999998</v>
          </cell>
          <cell r="AQ1205">
            <v>65.88</v>
          </cell>
          <cell r="AR1205">
            <v>-3629.31</v>
          </cell>
          <cell r="AS1205">
            <v>-415.49</v>
          </cell>
          <cell r="AT1205">
            <v>-127.63</v>
          </cell>
          <cell r="AU1205">
            <v>-119.33</v>
          </cell>
          <cell r="AV1205">
            <v>-72.28</v>
          </cell>
          <cell r="AW1205">
            <v>-226.55</v>
          </cell>
          <cell r="AX1205">
            <v>-904.14</v>
          </cell>
          <cell r="AY1205">
            <v>-143.30000000000001</v>
          </cell>
          <cell r="AZ1205">
            <v>-412.26</v>
          </cell>
          <cell r="BA1205">
            <v>-506.7</v>
          </cell>
          <cell r="BB1205">
            <v>-223.76</v>
          </cell>
          <cell r="BC1205">
            <v>-361.13</v>
          </cell>
          <cell r="BD1205">
            <v>-116.75</v>
          </cell>
          <cell r="BE1205">
            <v>-3336.47</v>
          </cell>
          <cell r="BF1205">
            <v>-299.70999999999998</v>
          </cell>
          <cell r="BG1205">
            <v>-300.85000000000002</v>
          </cell>
          <cell r="BH1205">
            <v>-141.22999999999999</v>
          </cell>
          <cell r="BI1205">
            <v>-247.6</v>
          </cell>
          <cell r="BJ1205">
            <v>-541.30999999999995</v>
          </cell>
          <cell r="BK1205">
            <v>-535.71</v>
          </cell>
          <cell r="BL1205">
            <v>51.66</v>
          </cell>
          <cell r="BM1205">
            <v>-180.2</v>
          </cell>
          <cell r="BN1205">
            <v>-301.81</v>
          </cell>
          <cell r="BO1205">
            <v>-372.66</v>
          </cell>
          <cell r="BP1205">
            <v>-309.56</v>
          </cell>
          <cell r="BQ1205">
            <v>-157.5</v>
          </cell>
          <cell r="BR1205">
            <v>-4237.1099999999997</v>
          </cell>
          <cell r="BS1205">
            <v>-409.32</v>
          </cell>
          <cell r="BT1205">
            <v>-356.69</v>
          </cell>
          <cell r="BU1205">
            <v>-194.41</v>
          </cell>
          <cell r="BV1205">
            <v>-358.63</v>
          </cell>
          <cell r="BW1205">
            <v>-438.01</v>
          </cell>
          <cell r="BX1205">
            <v>-876.52</v>
          </cell>
          <cell r="BY1205">
            <v>-469.37</v>
          </cell>
          <cell r="BZ1205">
            <v>-251.81</v>
          </cell>
          <cell r="CA1205">
            <v>-320.72000000000003</v>
          </cell>
          <cell r="CB1205">
            <v>-216.58</v>
          </cell>
          <cell r="CC1205">
            <v>-317.02999999999997</v>
          </cell>
          <cell r="CD1205">
            <v>-28.01</v>
          </cell>
          <cell r="CE1205">
            <v>-4130.74</v>
          </cell>
          <cell r="CF1205">
            <v>-847.7</v>
          </cell>
          <cell r="CG1205">
            <v>-340.75</v>
          </cell>
          <cell r="CH1205">
            <v>-18.690000000000001</v>
          </cell>
          <cell r="CI1205">
            <v>-267.39999999999998</v>
          </cell>
          <cell r="CJ1205">
            <v>-256.08999999999997</v>
          </cell>
          <cell r="CK1205">
            <v>-287.52</v>
          </cell>
          <cell r="CL1205">
            <v>-229.5</v>
          </cell>
          <cell r="CM1205">
            <v>-282.8</v>
          </cell>
          <cell r="CN1205">
            <v>-896.52</v>
          </cell>
          <cell r="CO1205">
            <v>-365.06</v>
          </cell>
          <cell r="CP1205">
            <v>-189.21</v>
          </cell>
          <cell r="CQ1205">
            <v>-149.5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</row>
        <row r="1206"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</row>
        <row r="1207">
          <cell r="F1207">
            <v>-38.909999999999997</v>
          </cell>
          <cell r="G1207">
            <v>12</v>
          </cell>
          <cell r="H1207">
            <v>18.920000000000002</v>
          </cell>
          <cell r="I1207">
            <v>-62.81</v>
          </cell>
          <cell r="J1207">
            <v>0</v>
          </cell>
          <cell r="K1207">
            <v>-89.12</v>
          </cell>
          <cell r="L1207">
            <v>0</v>
          </cell>
          <cell r="M1207">
            <v>-56.67</v>
          </cell>
          <cell r="N1207">
            <v>-213.33</v>
          </cell>
          <cell r="O1207">
            <v>-70.11</v>
          </cell>
          <cell r="P1207">
            <v>12.65</v>
          </cell>
          <cell r="Q1207">
            <v>-8.75</v>
          </cell>
          <cell r="R1207">
            <v>-679</v>
          </cell>
          <cell r="S1207">
            <v>-57.33</v>
          </cell>
          <cell r="T1207">
            <v>32.71</v>
          </cell>
          <cell r="U1207">
            <v>-34.090000000000003</v>
          </cell>
          <cell r="V1207">
            <v>-33.200000000000003</v>
          </cell>
          <cell r="W1207">
            <v>0</v>
          </cell>
          <cell r="X1207">
            <v>-147.54</v>
          </cell>
          <cell r="Y1207">
            <v>-11.27</v>
          </cell>
          <cell r="Z1207">
            <v>-62.75</v>
          </cell>
          <cell r="AA1207">
            <v>-239.58</v>
          </cell>
          <cell r="AB1207">
            <v>-177.27</v>
          </cell>
          <cell r="AC1207">
            <v>-31.48</v>
          </cell>
          <cell r="AD1207">
            <v>82.81</v>
          </cell>
          <cell r="AE1207">
            <v>-718.42</v>
          </cell>
          <cell r="AF1207">
            <v>103.43</v>
          </cell>
          <cell r="AG1207">
            <v>-8.39</v>
          </cell>
          <cell r="AH1207">
            <v>2.79</v>
          </cell>
          <cell r="AI1207">
            <v>7.38</v>
          </cell>
          <cell r="AJ1207">
            <v>-14.73</v>
          </cell>
          <cell r="AK1207">
            <v>-317.29000000000002</v>
          </cell>
          <cell r="AL1207">
            <v>-58.56</v>
          </cell>
          <cell r="AM1207">
            <v>-56.77</v>
          </cell>
          <cell r="AN1207">
            <v>-255.67</v>
          </cell>
          <cell r="AO1207">
            <v>-91.75</v>
          </cell>
          <cell r="AP1207">
            <v>-49.62</v>
          </cell>
          <cell r="AQ1207">
            <v>20.77</v>
          </cell>
          <cell r="AR1207">
            <v>-829.45</v>
          </cell>
          <cell r="AS1207">
            <v>61.47</v>
          </cell>
          <cell r="AT1207">
            <v>-30.75</v>
          </cell>
          <cell r="AU1207">
            <v>-54.73</v>
          </cell>
          <cell r="AV1207">
            <v>-14.74</v>
          </cell>
          <cell r="AW1207">
            <v>-22.86</v>
          </cell>
          <cell r="AX1207">
            <v>-187.09</v>
          </cell>
          <cell r="AY1207">
            <v>-62.48</v>
          </cell>
          <cell r="AZ1207">
            <v>-58.6</v>
          </cell>
          <cell r="BA1207">
            <v>-286.02</v>
          </cell>
          <cell r="BB1207">
            <v>-77.650000000000006</v>
          </cell>
          <cell r="BC1207">
            <v>-50.5</v>
          </cell>
          <cell r="BD1207">
            <v>-45.5</v>
          </cell>
          <cell r="BE1207">
            <v>-782.6</v>
          </cell>
          <cell r="BF1207">
            <v>-9.31</v>
          </cell>
          <cell r="BG1207">
            <v>11.69</v>
          </cell>
          <cell r="BH1207">
            <v>-32.28</v>
          </cell>
          <cell r="BI1207">
            <v>53.12</v>
          </cell>
          <cell r="BJ1207">
            <v>0</v>
          </cell>
          <cell r="BK1207">
            <v>-243.3</v>
          </cell>
          <cell r="BL1207">
            <v>-74.63</v>
          </cell>
          <cell r="BM1207">
            <v>-45.61</v>
          </cell>
          <cell r="BN1207">
            <v>-303.91000000000003</v>
          </cell>
          <cell r="BO1207">
            <v>-143.33000000000001</v>
          </cell>
          <cell r="BP1207">
            <v>-8.06</v>
          </cell>
          <cell r="BQ1207">
            <v>13.02</v>
          </cell>
          <cell r="BR1207">
            <v>-1263.8599999999999</v>
          </cell>
          <cell r="BS1207">
            <v>-51.83</v>
          </cell>
          <cell r="BT1207">
            <v>-54.95</v>
          </cell>
          <cell r="BU1207">
            <v>-36.06</v>
          </cell>
          <cell r="BV1207">
            <v>-35.01</v>
          </cell>
          <cell r="BW1207">
            <v>0</v>
          </cell>
          <cell r="BX1207">
            <v>-213.07</v>
          </cell>
          <cell r="BY1207">
            <v>-251.76</v>
          </cell>
          <cell r="BZ1207">
            <v>-331.75</v>
          </cell>
          <cell r="CA1207">
            <v>-69.8</v>
          </cell>
          <cell r="CB1207">
            <v>-104.53</v>
          </cell>
          <cell r="CC1207">
            <v>-47.54</v>
          </cell>
          <cell r="CD1207">
            <v>-67.56</v>
          </cell>
          <cell r="CE1207">
            <v>-1090.18</v>
          </cell>
          <cell r="CF1207">
            <v>-25.71</v>
          </cell>
          <cell r="CG1207">
            <v>30.74</v>
          </cell>
          <cell r="CH1207">
            <v>-22.95</v>
          </cell>
          <cell r="CI1207">
            <v>-39.42</v>
          </cell>
          <cell r="CJ1207">
            <v>0</v>
          </cell>
          <cell r="CK1207">
            <v>-121.52</v>
          </cell>
          <cell r="CL1207">
            <v>-315.41000000000003</v>
          </cell>
          <cell r="CM1207">
            <v>-259.48</v>
          </cell>
          <cell r="CN1207">
            <v>-228.23</v>
          </cell>
          <cell r="CO1207">
            <v>-59.44</v>
          </cell>
          <cell r="CP1207">
            <v>0.13</v>
          </cell>
          <cell r="CQ1207">
            <v>-48.91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</row>
        <row r="1209">
          <cell r="F1209">
            <v>-22.94</v>
          </cell>
          <cell r="G1209">
            <v>6.68</v>
          </cell>
          <cell r="H1209">
            <v>-115.77</v>
          </cell>
          <cell r="I1209">
            <v>-88.5</v>
          </cell>
          <cell r="J1209">
            <v>-59.16</v>
          </cell>
          <cell r="K1209">
            <v>-241.39</v>
          </cell>
          <cell r="L1209">
            <v>-355.96</v>
          </cell>
          <cell r="M1209">
            <v>-225.95</v>
          </cell>
          <cell r="N1209">
            <v>-131.47999999999999</v>
          </cell>
          <cell r="O1209">
            <v>29.23</v>
          </cell>
          <cell r="P1209">
            <v>-62.14</v>
          </cell>
          <cell r="Q1209">
            <v>-57.79</v>
          </cell>
          <cell r="R1209">
            <v>-1260.02</v>
          </cell>
          <cell r="S1209">
            <v>-29.7</v>
          </cell>
          <cell r="T1209">
            <v>-148.36000000000001</v>
          </cell>
          <cell r="U1209">
            <v>-77.239999999999995</v>
          </cell>
          <cell r="V1209">
            <v>-45.11</v>
          </cell>
          <cell r="W1209">
            <v>27.67</v>
          </cell>
          <cell r="X1209">
            <v>-215.53</v>
          </cell>
          <cell r="Y1209">
            <v>-352.16</v>
          </cell>
          <cell r="Z1209">
            <v>-246.85</v>
          </cell>
          <cell r="AA1209">
            <v>-83.49</v>
          </cell>
          <cell r="AB1209">
            <v>-17.86</v>
          </cell>
          <cell r="AC1209">
            <v>-38.979999999999997</v>
          </cell>
          <cell r="AD1209">
            <v>-32.4</v>
          </cell>
          <cell r="AE1209">
            <v>-965.67</v>
          </cell>
          <cell r="AF1209">
            <v>-82.48</v>
          </cell>
          <cell r="AG1209">
            <v>-28.92</v>
          </cell>
          <cell r="AH1209">
            <v>-21.73</v>
          </cell>
          <cell r="AI1209">
            <v>-7.61</v>
          </cell>
          <cell r="AJ1209">
            <v>48.29</v>
          </cell>
          <cell r="AK1209">
            <v>-163.97</v>
          </cell>
          <cell r="AL1209">
            <v>-330.49</v>
          </cell>
          <cell r="AM1209">
            <v>-240.9</v>
          </cell>
          <cell r="AN1209">
            <v>-123.16</v>
          </cell>
          <cell r="AO1209">
            <v>-0.16</v>
          </cell>
          <cell r="AP1209">
            <v>30.87</v>
          </cell>
          <cell r="AQ1209">
            <v>-45.42</v>
          </cell>
          <cell r="AR1209">
            <v>-1470.35</v>
          </cell>
          <cell r="AS1209">
            <v>-13.12</v>
          </cell>
          <cell r="AT1209">
            <v>-58.94</v>
          </cell>
          <cell r="AU1209">
            <v>-42.9</v>
          </cell>
          <cell r="AV1209">
            <v>-36.81</v>
          </cell>
          <cell r="AW1209">
            <v>-39.049999999999997</v>
          </cell>
          <cell r="AX1209">
            <v>-112.59</v>
          </cell>
          <cell r="AY1209">
            <v>-381.81</v>
          </cell>
          <cell r="AZ1209">
            <v>-333.27</v>
          </cell>
          <cell r="BA1209">
            <v>-272.66000000000003</v>
          </cell>
          <cell r="BB1209">
            <v>-145.12</v>
          </cell>
          <cell r="BC1209">
            <v>-39.53</v>
          </cell>
          <cell r="BD1209">
            <v>5.45</v>
          </cell>
          <cell r="BE1209">
            <v>-1231.49</v>
          </cell>
          <cell r="BF1209">
            <v>-107.32</v>
          </cell>
          <cell r="BG1209">
            <v>-35.25</v>
          </cell>
          <cell r="BH1209">
            <v>-47.14</v>
          </cell>
          <cell r="BI1209">
            <v>-19.420000000000002</v>
          </cell>
          <cell r="BJ1209">
            <v>-0.09</v>
          </cell>
          <cell r="BK1209">
            <v>-254.81</v>
          </cell>
          <cell r="BL1209">
            <v>-296.45999999999998</v>
          </cell>
          <cell r="BM1209">
            <v>-186.19</v>
          </cell>
          <cell r="BN1209">
            <v>-119.85</v>
          </cell>
          <cell r="BO1209">
            <v>-186.43</v>
          </cell>
          <cell r="BP1209">
            <v>77.55</v>
          </cell>
          <cell r="BQ1209">
            <v>-56.09</v>
          </cell>
          <cell r="BR1209">
            <v>-765.1</v>
          </cell>
          <cell r="BS1209">
            <v>99.12</v>
          </cell>
          <cell r="BT1209">
            <v>-39.979999999999997</v>
          </cell>
          <cell r="BU1209">
            <v>-22.71</v>
          </cell>
          <cell r="BV1209">
            <v>-6.83</v>
          </cell>
          <cell r="BW1209">
            <v>-18.760000000000002</v>
          </cell>
          <cell r="BX1209">
            <v>-36.43</v>
          </cell>
          <cell r="BY1209">
            <v>-306.27</v>
          </cell>
          <cell r="BZ1209">
            <v>-169.34</v>
          </cell>
          <cell r="CA1209">
            <v>-83.82</v>
          </cell>
          <cell r="CB1209">
            <v>-105.91</v>
          </cell>
          <cell r="CC1209">
            <v>-59.61</v>
          </cell>
          <cell r="CD1209">
            <v>-14.56</v>
          </cell>
          <cell r="CE1209">
            <v>-931.02</v>
          </cell>
          <cell r="CF1209">
            <v>-23.88</v>
          </cell>
          <cell r="CG1209">
            <v>-27.62</v>
          </cell>
          <cell r="CH1209">
            <v>-84.48</v>
          </cell>
          <cell r="CI1209">
            <v>-16.22</v>
          </cell>
          <cell r="CJ1209">
            <v>-75.12</v>
          </cell>
          <cell r="CK1209">
            <v>17.78</v>
          </cell>
          <cell r="CL1209">
            <v>-337.23</v>
          </cell>
          <cell r="CM1209">
            <v>-216.83</v>
          </cell>
          <cell r="CN1209">
            <v>-10.72</v>
          </cell>
          <cell r="CO1209">
            <v>-42.66</v>
          </cell>
          <cell r="CP1209">
            <v>-110.12</v>
          </cell>
          <cell r="CQ1209">
            <v>-3.91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</row>
        <row r="1210">
          <cell r="F1210">
            <v>0.43</v>
          </cell>
          <cell r="G1210">
            <v>7.65</v>
          </cell>
          <cell r="H1210">
            <v>0</v>
          </cell>
          <cell r="I1210">
            <v>-3.11</v>
          </cell>
          <cell r="J1210">
            <v>0</v>
          </cell>
          <cell r="K1210">
            <v>0</v>
          </cell>
          <cell r="L1210">
            <v>1.92</v>
          </cell>
          <cell r="M1210">
            <v>-65.569999999999993</v>
          </cell>
          <cell r="N1210">
            <v>0.05</v>
          </cell>
          <cell r="O1210">
            <v>-0.15</v>
          </cell>
          <cell r="P1210">
            <v>-2.09</v>
          </cell>
          <cell r="Q1210">
            <v>0.02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</row>
        <row r="1211">
          <cell r="F1211">
            <v>6.64</v>
          </cell>
          <cell r="G1211">
            <v>6.92</v>
          </cell>
          <cell r="H1211">
            <v>-1</v>
          </cell>
          <cell r="I1211">
            <v>-44.44</v>
          </cell>
          <cell r="J1211">
            <v>3.04</v>
          </cell>
          <cell r="K1211">
            <v>-35.06</v>
          </cell>
          <cell r="L1211">
            <v>-10.58</v>
          </cell>
          <cell r="M1211">
            <v>24.28</v>
          </cell>
          <cell r="N1211">
            <v>-22.45</v>
          </cell>
          <cell r="O1211">
            <v>-27.63</v>
          </cell>
          <cell r="P1211">
            <v>10.16</v>
          </cell>
          <cell r="Q1211">
            <v>-3.43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</row>
        <row r="1212">
          <cell r="F1212">
            <v>-3.55</v>
          </cell>
          <cell r="G1212">
            <v>-6.91</v>
          </cell>
          <cell r="H1212">
            <v>-9.7200000000000006</v>
          </cell>
          <cell r="I1212">
            <v>-16.010000000000002</v>
          </cell>
          <cell r="J1212">
            <v>-0.82</v>
          </cell>
          <cell r="K1212">
            <v>-29.88</v>
          </cell>
          <cell r="L1212">
            <v>-0.75</v>
          </cell>
          <cell r="M1212">
            <v>-50.67</v>
          </cell>
          <cell r="N1212">
            <v>-59.83</v>
          </cell>
          <cell r="O1212">
            <v>-59.98</v>
          </cell>
          <cell r="P1212">
            <v>5.24</v>
          </cell>
          <cell r="Q1212">
            <v>29.69</v>
          </cell>
          <cell r="R1212">
            <v>-264.93</v>
          </cell>
          <cell r="S1212">
            <v>3.87</v>
          </cell>
          <cell r="T1212">
            <v>-0.15</v>
          </cell>
          <cell r="U1212">
            <v>-4.83</v>
          </cell>
          <cell r="V1212">
            <v>-10.08</v>
          </cell>
          <cell r="W1212">
            <v>-2.12</v>
          </cell>
          <cell r="X1212">
            <v>-64.95</v>
          </cell>
          <cell r="Y1212">
            <v>-23.65</v>
          </cell>
          <cell r="Z1212">
            <v>-26.76</v>
          </cell>
          <cell r="AA1212">
            <v>-49.29</v>
          </cell>
          <cell r="AB1212">
            <v>-75.930000000000007</v>
          </cell>
          <cell r="AC1212">
            <v>-5.0599999999999996</v>
          </cell>
          <cell r="AD1212">
            <v>-5.98</v>
          </cell>
          <cell r="AE1212">
            <v>-132.69</v>
          </cell>
          <cell r="AF1212">
            <v>7.67</v>
          </cell>
          <cell r="AG1212">
            <v>4.5</v>
          </cell>
          <cell r="AH1212">
            <v>-1.1100000000000001</v>
          </cell>
          <cell r="AI1212">
            <v>-5.29</v>
          </cell>
          <cell r="AJ1212">
            <v>11.39</v>
          </cell>
          <cell r="AK1212">
            <v>-29.06</v>
          </cell>
          <cell r="AL1212">
            <v>-11.09</v>
          </cell>
          <cell r="AM1212">
            <v>-18.559999999999999</v>
          </cell>
          <cell r="AN1212">
            <v>-48.64</v>
          </cell>
          <cell r="AO1212">
            <v>-28.91</v>
          </cell>
          <cell r="AP1212">
            <v>-22.8</v>
          </cell>
          <cell r="AQ1212">
            <v>9.1999999999999993</v>
          </cell>
          <cell r="AR1212">
            <v>-219.3</v>
          </cell>
          <cell r="AS1212">
            <v>-27</v>
          </cell>
          <cell r="AT1212">
            <v>-9.6300000000000008</v>
          </cell>
          <cell r="AU1212">
            <v>-0.65</v>
          </cell>
          <cell r="AV1212">
            <v>-11.91</v>
          </cell>
          <cell r="AW1212">
            <v>-4.25</v>
          </cell>
          <cell r="AX1212">
            <v>-36.1</v>
          </cell>
          <cell r="AY1212">
            <v>-7.13</v>
          </cell>
          <cell r="AZ1212">
            <v>-36.51</v>
          </cell>
          <cell r="BA1212">
            <v>-46.52</v>
          </cell>
          <cell r="BB1212">
            <v>-35.85</v>
          </cell>
          <cell r="BC1212">
            <v>2.08</v>
          </cell>
          <cell r="BD1212">
            <v>-5.82</v>
          </cell>
          <cell r="BE1212">
            <v>-117.44</v>
          </cell>
          <cell r="BF1212">
            <v>-2.54</v>
          </cell>
          <cell r="BG1212">
            <v>-3.72</v>
          </cell>
          <cell r="BH1212">
            <v>-7.47</v>
          </cell>
          <cell r="BI1212">
            <v>-9.4700000000000006</v>
          </cell>
          <cell r="BJ1212">
            <v>-6.67</v>
          </cell>
          <cell r="BK1212">
            <v>-36.630000000000003</v>
          </cell>
          <cell r="BL1212">
            <v>0</v>
          </cell>
          <cell r="BM1212">
            <v>-8.61</v>
          </cell>
          <cell r="BN1212">
            <v>-0.73</v>
          </cell>
          <cell r="BO1212">
            <v>-29.19</v>
          </cell>
          <cell r="BP1212">
            <v>8.3000000000000007</v>
          </cell>
          <cell r="BQ1212">
            <v>-20.71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</row>
        <row r="1213">
          <cell r="F1213">
            <v>-51.23</v>
          </cell>
          <cell r="G1213">
            <v>-68.37</v>
          </cell>
          <cell r="H1213">
            <v>-94.96</v>
          </cell>
          <cell r="I1213">
            <v>-56.22</v>
          </cell>
          <cell r="J1213">
            <v>-60.82</v>
          </cell>
          <cell r="K1213">
            <v>-202.95</v>
          </cell>
          <cell r="L1213">
            <v>-210.44</v>
          </cell>
          <cell r="M1213">
            <v>-246.99</v>
          </cell>
          <cell r="N1213">
            <v>-180.53</v>
          </cell>
          <cell r="O1213">
            <v>-23.63</v>
          </cell>
          <cell r="P1213">
            <v>-124.24</v>
          </cell>
          <cell r="Q1213">
            <v>-47.76</v>
          </cell>
          <cell r="R1213">
            <v>-1219.06</v>
          </cell>
          <cell r="S1213">
            <v>36.270000000000003</v>
          </cell>
          <cell r="T1213">
            <v>-10.94</v>
          </cell>
          <cell r="U1213">
            <v>-36.450000000000003</v>
          </cell>
          <cell r="V1213">
            <v>-70.02</v>
          </cell>
          <cell r="W1213">
            <v>-0.05</v>
          </cell>
          <cell r="X1213">
            <v>-307.58</v>
          </cell>
          <cell r="Y1213">
            <v>-269.32</v>
          </cell>
          <cell r="Z1213">
            <v>-313.82</v>
          </cell>
          <cell r="AA1213">
            <v>-73.540000000000006</v>
          </cell>
          <cell r="AB1213">
            <v>-74.150000000000006</v>
          </cell>
          <cell r="AC1213">
            <v>-80.989999999999995</v>
          </cell>
          <cell r="AD1213">
            <v>-18.46</v>
          </cell>
          <cell r="AE1213">
            <v>-1296.77</v>
          </cell>
          <cell r="AF1213">
            <v>-52.09</v>
          </cell>
          <cell r="AG1213">
            <v>-69.349999999999994</v>
          </cell>
          <cell r="AH1213">
            <v>-71.28</v>
          </cell>
          <cell r="AI1213">
            <v>-28.49</v>
          </cell>
          <cell r="AJ1213">
            <v>-60.36</v>
          </cell>
          <cell r="AK1213">
            <v>-170.24</v>
          </cell>
          <cell r="AL1213">
            <v>-293.3</v>
          </cell>
          <cell r="AM1213">
            <v>-291.36</v>
          </cell>
          <cell r="AN1213">
            <v>-133.47</v>
          </cell>
          <cell r="AO1213">
            <v>-114.39</v>
          </cell>
          <cell r="AP1213">
            <v>-10.88</v>
          </cell>
          <cell r="AQ1213">
            <v>-1.57</v>
          </cell>
          <cell r="AR1213">
            <v>-1388.28</v>
          </cell>
          <cell r="AS1213">
            <v>-58.68</v>
          </cell>
          <cell r="AT1213">
            <v>-25.23</v>
          </cell>
          <cell r="AU1213">
            <v>-40.33</v>
          </cell>
          <cell r="AV1213">
            <v>-41.25</v>
          </cell>
          <cell r="AW1213">
            <v>-60.52</v>
          </cell>
          <cell r="AX1213">
            <v>-136.29</v>
          </cell>
          <cell r="AY1213">
            <v>-371.88</v>
          </cell>
          <cell r="AZ1213">
            <v>-363.46</v>
          </cell>
          <cell r="BA1213">
            <v>-165.28</v>
          </cell>
          <cell r="BB1213">
            <v>-92.78</v>
          </cell>
          <cell r="BC1213">
            <v>-6.96</v>
          </cell>
          <cell r="BD1213">
            <v>-25.61</v>
          </cell>
          <cell r="BE1213">
            <v>-1819.3</v>
          </cell>
          <cell r="BF1213">
            <v>-31.43</v>
          </cell>
          <cell r="BG1213">
            <v>-115.6</v>
          </cell>
          <cell r="BH1213">
            <v>-28.02</v>
          </cell>
          <cell r="BI1213">
            <v>2.65</v>
          </cell>
          <cell r="BJ1213">
            <v>-5.98</v>
          </cell>
          <cell r="BK1213">
            <v>-415.45</v>
          </cell>
          <cell r="BL1213">
            <v>-411.65</v>
          </cell>
          <cell r="BM1213">
            <v>-410.1</v>
          </cell>
          <cell r="BN1213">
            <v>-233.84</v>
          </cell>
          <cell r="BO1213">
            <v>-152.28</v>
          </cell>
          <cell r="BP1213">
            <v>-1.08</v>
          </cell>
          <cell r="BQ1213">
            <v>-16.53</v>
          </cell>
          <cell r="BR1213">
            <v>-1282.47</v>
          </cell>
          <cell r="BS1213">
            <v>-124.45</v>
          </cell>
          <cell r="BT1213">
            <v>-58.89</v>
          </cell>
          <cell r="BU1213">
            <v>-70.81</v>
          </cell>
          <cell r="BV1213">
            <v>-31.31</v>
          </cell>
          <cell r="BW1213">
            <v>-22.49</v>
          </cell>
          <cell r="BX1213">
            <v>-124.35</v>
          </cell>
          <cell r="BY1213">
            <v>-252.02</v>
          </cell>
          <cell r="BZ1213">
            <v>-232.54</v>
          </cell>
          <cell r="CA1213">
            <v>-127.27</v>
          </cell>
          <cell r="CB1213">
            <v>-96.98</v>
          </cell>
          <cell r="CC1213">
            <v>-27.89</v>
          </cell>
          <cell r="CD1213">
            <v>-113.48</v>
          </cell>
          <cell r="CE1213">
            <v>-1252.3399999999999</v>
          </cell>
          <cell r="CF1213">
            <v>-36.200000000000003</v>
          </cell>
          <cell r="CG1213">
            <v>-16.010000000000002</v>
          </cell>
          <cell r="CH1213">
            <v>-43.9</v>
          </cell>
          <cell r="CI1213">
            <v>-19.420000000000002</v>
          </cell>
          <cell r="CJ1213">
            <v>-54.35</v>
          </cell>
          <cell r="CK1213">
            <v>-203.5</v>
          </cell>
          <cell r="CL1213">
            <v>-251.62</v>
          </cell>
          <cell r="CM1213">
            <v>-379.57</v>
          </cell>
          <cell r="CN1213">
            <v>-75.67</v>
          </cell>
          <cell r="CO1213">
            <v>-105.58</v>
          </cell>
          <cell r="CP1213">
            <v>38.270000000000003</v>
          </cell>
          <cell r="CQ1213">
            <v>-104.77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</row>
        <row r="1214">
          <cell r="F1214">
            <v>-21.77</v>
          </cell>
          <cell r="G1214">
            <v>-22.87</v>
          </cell>
          <cell r="H1214">
            <v>-6.11</v>
          </cell>
          <cell r="I1214">
            <v>-38.61</v>
          </cell>
          <cell r="J1214">
            <v>1.85</v>
          </cell>
          <cell r="K1214">
            <v>-141.33000000000001</v>
          </cell>
          <cell r="L1214">
            <v>-485.47</v>
          </cell>
          <cell r="M1214">
            <v>-423.19</v>
          </cell>
          <cell r="N1214">
            <v>-68.03</v>
          </cell>
          <cell r="O1214">
            <v>-105.32</v>
          </cell>
          <cell r="P1214">
            <v>-15.37</v>
          </cell>
          <cell r="Q1214">
            <v>-71.09</v>
          </cell>
          <cell r="R1214">
            <v>-1494.86</v>
          </cell>
          <cell r="S1214">
            <v>-153.38999999999999</v>
          </cell>
          <cell r="T1214">
            <v>-31.01</v>
          </cell>
          <cell r="U1214">
            <v>-12.58</v>
          </cell>
          <cell r="V1214">
            <v>-63.07</v>
          </cell>
          <cell r="W1214">
            <v>-40.69</v>
          </cell>
          <cell r="X1214">
            <v>-242.97</v>
          </cell>
          <cell r="Y1214">
            <v>-546.05999999999995</v>
          </cell>
          <cell r="Z1214">
            <v>-375.43</v>
          </cell>
          <cell r="AA1214">
            <v>-52.1</v>
          </cell>
          <cell r="AB1214">
            <v>-10.58</v>
          </cell>
          <cell r="AC1214">
            <v>12.64</v>
          </cell>
          <cell r="AD1214">
            <v>20.37</v>
          </cell>
          <cell r="AE1214">
            <v>-948.01</v>
          </cell>
          <cell r="AF1214">
            <v>-14.5</v>
          </cell>
          <cell r="AG1214">
            <v>-3.94</v>
          </cell>
          <cell r="AH1214">
            <v>-113.43</v>
          </cell>
          <cell r="AI1214">
            <v>-59.27</v>
          </cell>
          <cell r="AJ1214">
            <v>-58.33</v>
          </cell>
          <cell r="AK1214">
            <v>34.630000000000003</v>
          </cell>
          <cell r="AL1214">
            <v>-378.61</v>
          </cell>
          <cell r="AM1214">
            <v>-348.31</v>
          </cell>
          <cell r="AN1214">
            <v>-105.1</v>
          </cell>
          <cell r="AO1214">
            <v>77.739999999999995</v>
          </cell>
          <cell r="AP1214">
            <v>42.12</v>
          </cell>
          <cell r="AQ1214">
            <v>-21.01</v>
          </cell>
          <cell r="AR1214">
            <v>-1484.9</v>
          </cell>
          <cell r="AS1214">
            <v>-4.62</v>
          </cell>
          <cell r="AT1214">
            <v>-32.86</v>
          </cell>
          <cell r="AU1214">
            <v>-136.96</v>
          </cell>
          <cell r="AV1214">
            <v>-65.62</v>
          </cell>
          <cell r="AW1214">
            <v>-67.38</v>
          </cell>
          <cell r="AX1214">
            <v>-107.72</v>
          </cell>
          <cell r="AY1214">
            <v>-484.79</v>
          </cell>
          <cell r="AZ1214">
            <v>-370.8</v>
          </cell>
          <cell r="BA1214">
            <v>-187.22</v>
          </cell>
          <cell r="BB1214">
            <v>-16.41</v>
          </cell>
          <cell r="BC1214">
            <v>-9.06</v>
          </cell>
          <cell r="BD1214">
            <v>-1.45</v>
          </cell>
          <cell r="BE1214">
            <v>-1610.79</v>
          </cell>
          <cell r="BF1214">
            <v>-11.52</v>
          </cell>
          <cell r="BG1214">
            <v>-63.31</v>
          </cell>
          <cell r="BH1214">
            <v>-33.090000000000003</v>
          </cell>
          <cell r="BI1214">
            <v>-91.64</v>
          </cell>
          <cell r="BJ1214">
            <v>-57.79</v>
          </cell>
          <cell r="BK1214">
            <v>-107.93</v>
          </cell>
          <cell r="BL1214">
            <v>-405.99</v>
          </cell>
          <cell r="BM1214">
            <v>-433.57</v>
          </cell>
          <cell r="BN1214">
            <v>-136.30000000000001</v>
          </cell>
          <cell r="BO1214">
            <v>-89.77</v>
          </cell>
          <cell r="BP1214">
            <v>-153.05000000000001</v>
          </cell>
          <cell r="BQ1214">
            <v>-26.82</v>
          </cell>
          <cell r="BR1214">
            <v>-1141.3</v>
          </cell>
          <cell r="BS1214">
            <v>-39.1</v>
          </cell>
          <cell r="BT1214">
            <v>-21.43</v>
          </cell>
          <cell r="BU1214">
            <v>-35.15</v>
          </cell>
          <cell r="BV1214">
            <v>-115.9</v>
          </cell>
          <cell r="BW1214">
            <v>-16.440000000000001</v>
          </cell>
          <cell r="BX1214">
            <v>-90.68</v>
          </cell>
          <cell r="BY1214">
            <v>-500.39</v>
          </cell>
          <cell r="BZ1214">
            <v>-236.26</v>
          </cell>
          <cell r="CA1214">
            <v>56.85</v>
          </cell>
          <cell r="CB1214">
            <v>-26.37</v>
          </cell>
          <cell r="CC1214">
            <v>-79.36</v>
          </cell>
          <cell r="CD1214">
            <v>-37.08</v>
          </cell>
          <cell r="CE1214">
            <v>-1225.22</v>
          </cell>
          <cell r="CF1214">
            <v>-2.73</v>
          </cell>
          <cell r="CG1214">
            <v>-33.69</v>
          </cell>
          <cell r="CH1214">
            <v>-102.24</v>
          </cell>
          <cell r="CI1214">
            <v>-61.55</v>
          </cell>
          <cell r="CJ1214">
            <v>-115.4</v>
          </cell>
          <cell r="CK1214">
            <v>-18.25</v>
          </cell>
          <cell r="CL1214">
            <v>-568.82000000000005</v>
          </cell>
          <cell r="CM1214">
            <v>-262.70999999999998</v>
          </cell>
          <cell r="CN1214">
            <v>25.46</v>
          </cell>
          <cell r="CO1214">
            <v>-30.2</v>
          </cell>
          <cell r="CP1214">
            <v>-18.399999999999999</v>
          </cell>
          <cell r="CQ1214">
            <v>-36.71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</row>
        <row r="1215"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</row>
        <row r="1217">
          <cell r="F1217">
            <v>-41.58</v>
          </cell>
          <cell r="G1217">
            <v>-1.77</v>
          </cell>
          <cell r="H1217">
            <v>-18.27</v>
          </cell>
          <cell r="I1217">
            <v>-30.6</v>
          </cell>
          <cell r="J1217">
            <v>-11.22</v>
          </cell>
          <cell r="K1217">
            <v>23.77</v>
          </cell>
          <cell r="L1217">
            <v>-61.71</v>
          </cell>
          <cell r="M1217">
            <v>7.69</v>
          </cell>
          <cell r="N1217">
            <v>-24.86</v>
          </cell>
          <cell r="O1217">
            <v>-28.5</v>
          </cell>
          <cell r="P1217">
            <v>-4.79</v>
          </cell>
          <cell r="Q1217">
            <v>3.95</v>
          </cell>
          <cell r="R1217">
            <v>46.58</v>
          </cell>
          <cell r="S1217">
            <v>-15.11</v>
          </cell>
          <cell r="T1217">
            <v>19.63</v>
          </cell>
          <cell r="U1217">
            <v>3.7</v>
          </cell>
          <cell r="V1217">
            <v>-5.78</v>
          </cell>
          <cell r="W1217">
            <v>0.13</v>
          </cell>
          <cell r="X1217">
            <v>-7.29</v>
          </cell>
          <cell r="Y1217">
            <v>20.350000000000001</v>
          </cell>
          <cell r="Z1217">
            <v>24.82</v>
          </cell>
          <cell r="AA1217">
            <v>40.6</v>
          </cell>
          <cell r="AB1217">
            <v>-22.98</v>
          </cell>
          <cell r="AC1217">
            <v>-7.79</v>
          </cell>
          <cell r="AD1217">
            <v>-3.7</v>
          </cell>
          <cell r="AE1217">
            <v>65.010000000000005</v>
          </cell>
          <cell r="AF1217">
            <v>8.27</v>
          </cell>
          <cell r="AG1217">
            <v>-42.89</v>
          </cell>
          <cell r="AH1217">
            <v>-3.22</v>
          </cell>
          <cell r="AI1217">
            <v>-11.58</v>
          </cell>
          <cell r="AJ1217">
            <v>-7.7</v>
          </cell>
          <cell r="AK1217">
            <v>-0.09</v>
          </cell>
          <cell r="AL1217">
            <v>-22.93</v>
          </cell>
          <cell r="AM1217">
            <v>-37.33</v>
          </cell>
          <cell r="AN1217">
            <v>19.97</v>
          </cell>
          <cell r="AO1217">
            <v>129.30000000000001</v>
          </cell>
          <cell r="AP1217">
            <v>25.18</v>
          </cell>
          <cell r="AQ1217">
            <v>8.0399999999999991</v>
          </cell>
          <cell r="AR1217">
            <v>-84.03</v>
          </cell>
          <cell r="AS1217">
            <v>-0.61</v>
          </cell>
          <cell r="AT1217">
            <v>-24.59</v>
          </cell>
          <cell r="AU1217">
            <v>6.2</v>
          </cell>
          <cell r="AV1217">
            <v>33.770000000000003</v>
          </cell>
          <cell r="AW1217">
            <v>0.88</v>
          </cell>
          <cell r="AX1217">
            <v>-9.58</v>
          </cell>
          <cell r="AY1217">
            <v>-97.82</v>
          </cell>
          <cell r="AZ1217">
            <v>1.91</v>
          </cell>
          <cell r="BA1217">
            <v>-4.7300000000000004</v>
          </cell>
          <cell r="BB1217">
            <v>26.62</v>
          </cell>
          <cell r="BC1217">
            <v>-4.5199999999999996</v>
          </cell>
          <cell r="BD1217">
            <v>-11.56</v>
          </cell>
          <cell r="BE1217">
            <v>-132.22999999999999</v>
          </cell>
          <cell r="BF1217">
            <v>2.72</v>
          </cell>
          <cell r="BG1217">
            <v>34.22</v>
          </cell>
          <cell r="BH1217">
            <v>-4.82</v>
          </cell>
          <cell r="BI1217">
            <v>-2.81</v>
          </cell>
          <cell r="BJ1217">
            <v>-4.7</v>
          </cell>
          <cell r="BK1217">
            <v>1.77</v>
          </cell>
          <cell r="BL1217">
            <v>49.43</v>
          </cell>
          <cell r="BM1217">
            <v>-107.35</v>
          </cell>
          <cell r="BN1217">
            <v>-1.83</v>
          </cell>
          <cell r="BO1217">
            <v>-24.43</v>
          </cell>
          <cell r="BP1217">
            <v>-65.260000000000005</v>
          </cell>
          <cell r="BQ1217">
            <v>-9.16</v>
          </cell>
          <cell r="BR1217">
            <v>-275.27999999999997</v>
          </cell>
          <cell r="BS1217">
            <v>4.5</v>
          </cell>
          <cell r="BT1217">
            <v>-11.25</v>
          </cell>
          <cell r="BU1217">
            <v>10.86</v>
          </cell>
          <cell r="BV1217">
            <v>-47.39</v>
          </cell>
          <cell r="BW1217">
            <v>-19.46</v>
          </cell>
          <cell r="BX1217">
            <v>-73.14</v>
          </cell>
          <cell r="BY1217">
            <v>-66.53</v>
          </cell>
          <cell r="BZ1217">
            <v>17.920000000000002</v>
          </cell>
          <cell r="CA1217">
            <v>-63.55</v>
          </cell>
          <cell r="CB1217">
            <v>-50.32</v>
          </cell>
          <cell r="CC1217">
            <v>31.28</v>
          </cell>
          <cell r="CD1217">
            <v>-8.2100000000000009</v>
          </cell>
          <cell r="CE1217">
            <v>-294.56</v>
          </cell>
          <cell r="CF1217">
            <v>-5.15</v>
          </cell>
          <cell r="CG1217">
            <v>57.51</v>
          </cell>
          <cell r="CH1217">
            <v>0.65</v>
          </cell>
          <cell r="CI1217">
            <v>20.47</v>
          </cell>
          <cell r="CJ1217">
            <v>-39.21</v>
          </cell>
          <cell r="CK1217">
            <v>-28.21</v>
          </cell>
          <cell r="CL1217">
            <v>-159.6</v>
          </cell>
          <cell r="CM1217">
            <v>-101.47</v>
          </cell>
          <cell r="CN1217">
            <v>21.46</v>
          </cell>
          <cell r="CO1217">
            <v>-11.23</v>
          </cell>
          <cell r="CP1217">
            <v>46</v>
          </cell>
          <cell r="CQ1217">
            <v>-95.78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</row>
        <row r="1218">
          <cell r="F1218">
            <v>34.619999999999997</v>
          </cell>
          <cell r="G1218">
            <v>-11.44</v>
          </cell>
          <cell r="H1218">
            <v>28.34</v>
          </cell>
          <cell r="I1218">
            <v>-15.93</v>
          </cell>
          <cell r="J1218">
            <v>-19.05</v>
          </cell>
          <cell r="K1218">
            <v>-85.07</v>
          </cell>
          <cell r="L1218">
            <v>-172.11</v>
          </cell>
          <cell r="M1218">
            <v>-186.56</v>
          </cell>
          <cell r="N1218">
            <v>-70.14</v>
          </cell>
          <cell r="O1218">
            <v>-64.540000000000006</v>
          </cell>
          <cell r="P1218">
            <v>36.11</v>
          </cell>
          <cell r="Q1218">
            <v>3.74</v>
          </cell>
          <cell r="R1218">
            <v>33.770000000000003</v>
          </cell>
          <cell r="S1218">
            <v>26.12</v>
          </cell>
          <cell r="T1218">
            <v>3.8</v>
          </cell>
          <cell r="U1218">
            <v>-3.2</v>
          </cell>
          <cell r="V1218">
            <v>-0.42</v>
          </cell>
          <cell r="W1218">
            <v>-26.21</v>
          </cell>
          <cell r="X1218">
            <v>6.24</v>
          </cell>
          <cell r="Y1218">
            <v>58.59</v>
          </cell>
          <cell r="Z1218">
            <v>-84.09</v>
          </cell>
          <cell r="AA1218">
            <v>79.680000000000007</v>
          </cell>
          <cell r="AB1218">
            <v>-10.33</v>
          </cell>
          <cell r="AC1218">
            <v>-2.97</v>
          </cell>
          <cell r="AD1218">
            <v>-13.43</v>
          </cell>
          <cell r="AE1218">
            <v>-138.21</v>
          </cell>
          <cell r="AF1218">
            <v>-10.5</v>
          </cell>
          <cell r="AG1218">
            <v>3.59</v>
          </cell>
          <cell r="AH1218">
            <v>1.56</v>
          </cell>
          <cell r="AI1218">
            <v>-33.81</v>
          </cell>
          <cell r="AJ1218">
            <v>-10.55</v>
          </cell>
          <cell r="AK1218">
            <v>-13.5</v>
          </cell>
          <cell r="AL1218">
            <v>-0.01</v>
          </cell>
          <cell r="AM1218">
            <v>-173.97</v>
          </cell>
          <cell r="AN1218">
            <v>-6.49</v>
          </cell>
          <cell r="AO1218">
            <v>105.66</v>
          </cell>
          <cell r="AP1218">
            <v>19.559999999999999</v>
          </cell>
          <cell r="AQ1218">
            <v>-19.75</v>
          </cell>
          <cell r="AR1218">
            <v>-61.66</v>
          </cell>
          <cell r="AS1218">
            <v>1.95</v>
          </cell>
          <cell r="AT1218">
            <v>8.5</v>
          </cell>
          <cell r="AU1218">
            <v>13.05</v>
          </cell>
          <cell r="AV1218">
            <v>21.12</v>
          </cell>
          <cell r="AW1218">
            <v>-11.97</v>
          </cell>
          <cell r="AX1218">
            <v>2.4700000000000002</v>
          </cell>
          <cell r="AY1218">
            <v>-43.06</v>
          </cell>
          <cell r="AZ1218">
            <v>3.03</v>
          </cell>
          <cell r="BA1218">
            <v>-6.03</v>
          </cell>
          <cell r="BB1218">
            <v>-51.54</v>
          </cell>
          <cell r="BC1218">
            <v>7.01</v>
          </cell>
          <cell r="BD1218">
            <v>-6.19</v>
          </cell>
          <cell r="BE1218">
            <v>-283.48</v>
          </cell>
          <cell r="BF1218">
            <v>-10.44</v>
          </cell>
          <cell r="BG1218">
            <v>-5.33</v>
          </cell>
          <cell r="BH1218">
            <v>9.3000000000000007</v>
          </cell>
          <cell r="BI1218">
            <v>-36.07</v>
          </cell>
          <cell r="BJ1218">
            <v>-12.29</v>
          </cell>
          <cell r="BK1218">
            <v>-11.74</v>
          </cell>
          <cell r="BL1218">
            <v>-35.6</v>
          </cell>
          <cell r="BM1218">
            <v>-50.49</v>
          </cell>
          <cell r="BN1218">
            <v>-54.27</v>
          </cell>
          <cell r="BO1218">
            <v>-25.24</v>
          </cell>
          <cell r="BP1218">
            <v>5.82</v>
          </cell>
          <cell r="BQ1218">
            <v>-57.13</v>
          </cell>
          <cell r="BR1218">
            <v>-188.07</v>
          </cell>
          <cell r="BS1218">
            <v>-6.11</v>
          </cell>
          <cell r="BT1218">
            <v>-4.91</v>
          </cell>
          <cell r="BU1218">
            <v>-6.67</v>
          </cell>
          <cell r="BV1218">
            <v>-10.97</v>
          </cell>
          <cell r="BW1218">
            <v>-19.3</v>
          </cell>
          <cell r="BX1218">
            <v>18.5</v>
          </cell>
          <cell r="BY1218">
            <v>-190.5</v>
          </cell>
          <cell r="BZ1218">
            <v>-37.93</v>
          </cell>
          <cell r="CA1218">
            <v>-5.44</v>
          </cell>
          <cell r="CB1218">
            <v>59.24</v>
          </cell>
          <cell r="CC1218">
            <v>10.98</v>
          </cell>
          <cell r="CD1218">
            <v>5.04</v>
          </cell>
          <cell r="CE1218">
            <v>-422.36</v>
          </cell>
          <cell r="CF1218">
            <v>-3.09</v>
          </cell>
          <cell r="CG1218">
            <v>20.34</v>
          </cell>
          <cell r="CH1218">
            <v>-7.61</v>
          </cell>
          <cell r="CI1218">
            <v>11.16</v>
          </cell>
          <cell r="CJ1218">
            <v>-96.61</v>
          </cell>
          <cell r="CK1218">
            <v>-14.24</v>
          </cell>
          <cell r="CL1218">
            <v>-201.8</v>
          </cell>
          <cell r="CM1218">
            <v>-173.04</v>
          </cell>
          <cell r="CN1218">
            <v>104.26</v>
          </cell>
          <cell r="CO1218">
            <v>-49.83</v>
          </cell>
          <cell r="CP1218">
            <v>-1.72</v>
          </cell>
          <cell r="CQ1218">
            <v>-10.18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</row>
        <row r="1219">
          <cell r="F1219">
            <v>2.2999999999999998</v>
          </cell>
          <cell r="G1219">
            <v>-11.35</v>
          </cell>
          <cell r="H1219">
            <v>7.08</v>
          </cell>
          <cell r="I1219">
            <v>8.26</v>
          </cell>
          <cell r="J1219">
            <v>-25.18</v>
          </cell>
          <cell r="K1219">
            <v>-27.49</v>
          </cell>
          <cell r="L1219">
            <v>-91.39</v>
          </cell>
          <cell r="M1219">
            <v>-113.59</v>
          </cell>
          <cell r="N1219">
            <v>-76.650000000000006</v>
          </cell>
          <cell r="O1219">
            <v>-86.01</v>
          </cell>
          <cell r="P1219">
            <v>29.67</v>
          </cell>
          <cell r="Q1219">
            <v>4.57</v>
          </cell>
          <cell r="R1219">
            <v>-334.95</v>
          </cell>
          <cell r="S1219">
            <v>41.92</v>
          </cell>
          <cell r="T1219">
            <v>-7.35</v>
          </cell>
          <cell r="U1219">
            <v>-12.98</v>
          </cell>
          <cell r="V1219">
            <v>-37.76</v>
          </cell>
          <cell r="W1219">
            <v>-0.73</v>
          </cell>
          <cell r="X1219">
            <v>-24.03</v>
          </cell>
          <cell r="Y1219">
            <v>-19.93</v>
          </cell>
          <cell r="Z1219">
            <v>-120.43</v>
          </cell>
          <cell r="AA1219">
            <v>-94.41</v>
          </cell>
          <cell r="AB1219">
            <v>-50.4</v>
          </cell>
          <cell r="AC1219">
            <v>7.34</v>
          </cell>
          <cell r="AD1219">
            <v>-16.190000000000001</v>
          </cell>
          <cell r="AE1219">
            <v>-331.86</v>
          </cell>
          <cell r="AF1219">
            <v>-16.440000000000001</v>
          </cell>
          <cell r="AG1219">
            <v>37.78</v>
          </cell>
          <cell r="AH1219">
            <v>-19.66</v>
          </cell>
          <cell r="AI1219">
            <v>7.17</v>
          </cell>
          <cell r="AJ1219">
            <v>-22.98</v>
          </cell>
          <cell r="AK1219">
            <v>-41.1</v>
          </cell>
          <cell r="AL1219">
            <v>-82.73</v>
          </cell>
          <cell r="AM1219">
            <v>-109.75</v>
          </cell>
          <cell r="AN1219">
            <v>-70.63</v>
          </cell>
          <cell r="AO1219">
            <v>19.57</v>
          </cell>
          <cell r="AP1219">
            <v>-38.21</v>
          </cell>
          <cell r="AQ1219">
            <v>5.0999999999999996</v>
          </cell>
          <cell r="AR1219">
            <v>-107.07</v>
          </cell>
          <cell r="AS1219">
            <v>-2.99</v>
          </cell>
          <cell r="AT1219">
            <v>-4.87</v>
          </cell>
          <cell r="AU1219">
            <v>4.7300000000000004</v>
          </cell>
          <cell r="AV1219">
            <v>69.92</v>
          </cell>
          <cell r="AW1219">
            <v>-41.84</v>
          </cell>
          <cell r="AX1219">
            <v>-29.55</v>
          </cell>
          <cell r="AY1219">
            <v>8.9</v>
          </cell>
          <cell r="AZ1219">
            <v>-24.78</v>
          </cell>
          <cell r="BA1219">
            <v>-26.87</v>
          </cell>
          <cell r="BB1219">
            <v>-34.26</v>
          </cell>
          <cell r="BC1219">
            <v>-18.079999999999998</v>
          </cell>
          <cell r="BD1219">
            <v>-7.38</v>
          </cell>
          <cell r="BE1219">
            <v>-439.44</v>
          </cell>
          <cell r="BF1219">
            <v>3.41</v>
          </cell>
          <cell r="BG1219">
            <v>8.4700000000000006</v>
          </cell>
          <cell r="BH1219">
            <v>-7.73</v>
          </cell>
          <cell r="BI1219">
            <v>-45.39</v>
          </cell>
          <cell r="BJ1219">
            <v>-28.36</v>
          </cell>
          <cell r="BK1219">
            <v>-9.26</v>
          </cell>
          <cell r="BL1219">
            <v>-75.400000000000006</v>
          </cell>
          <cell r="BM1219">
            <v>-106.26</v>
          </cell>
          <cell r="BN1219">
            <v>-70.290000000000006</v>
          </cell>
          <cell r="BO1219">
            <v>-74.92</v>
          </cell>
          <cell r="BP1219">
            <v>-22.49</v>
          </cell>
          <cell r="BQ1219">
            <v>-11.23</v>
          </cell>
          <cell r="BR1219">
            <v>-484.62</v>
          </cell>
          <cell r="BS1219">
            <v>-35.770000000000003</v>
          </cell>
          <cell r="BT1219">
            <v>2.54</v>
          </cell>
          <cell r="BU1219">
            <v>-18.29</v>
          </cell>
          <cell r="BV1219">
            <v>-12.02</v>
          </cell>
          <cell r="BW1219">
            <v>-6.37</v>
          </cell>
          <cell r="BX1219">
            <v>-53.14</v>
          </cell>
          <cell r="BY1219">
            <v>-56.53</v>
          </cell>
          <cell r="BZ1219">
            <v>-160.87</v>
          </cell>
          <cell r="CA1219">
            <v>-72.52</v>
          </cell>
          <cell r="CB1219">
            <v>17.170000000000002</v>
          </cell>
          <cell r="CC1219">
            <v>-59.48</v>
          </cell>
          <cell r="CD1219">
            <v>-29.35</v>
          </cell>
          <cell r="CE1219">
            <v>-545.20000000000005</v>
          </cell>
          <cell r="CF1219">
            <v>36.590000000000003</v>
          </cell>
          <cell r="CG1219">
            <v>-88.69</v>
          </cell>
          <cell r="CH1219">
            <v>-80.989999999999995</v>
          </cell>
          <cell r="CI1219">
            <v>-40.29</v>
          </cell>
          <cell r="CJ1219">
            <v>4.2</v>
          </cell>
          <cell r="CK1219">
            <v>-53.19</v>
          </cell>
          <cell r="CL1219">
            <v>-128.16999999999999</v>
          </cell>
          <cell r="CM1219">
            <v>-232.71</v>
          </cell>
          <cell r="CN1219">
            <v>-7.96</v>
          </cell>
          <cell r="CO1219">
            <v>-18.829999999999998</v>
          </cell>
          <cell r="CP1219">
            <v>64.52</v>
          </cell>
          <cell r="CQ1219">
            <v>0.3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</row>
        <row r="1220"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BR1220">
            <v>-665.92</v>
          </cell>
          <cell r="BS1220">
            <v>-33.950000000000003</v>
          </cell>
          <cell r="BT1220">
            <v>-18.45</v>
          </cell>
          <cell r="BU1220">
            <v>-16.760000000000002</v>
          </cell>
          <cell r="BV1220">
            <v>-24.41</v>
          </cell>
          <cell r="BW1220">
            <v>-37.19</v>
          </cell>
          <cell r="BX1220">
            <v>-149.99</v>
          </cell>
          <cell r="BY1220">
            <v>-161.72</v>
          </cell>
          <cell r="BZ1220">
            <v>-160.97</v>
          </cell>
          <cell r="CA1220">
            <v>-33.729999999999997</v>
          </cell>
          <cell r="CB1220">
            <v>-85.94</v>
          </cell>
          <cell r="CC1220">
            <v>40.770000000000003</v>
          </cell>
          <cell r="CD1220">
            <v>16.399999999999999</v>
          </cell>
          <cell r="CE1220">
            <v>-400.88</v>
          </cell>
          <cell r="CF1220">
            <v>-20.61</v>
          </cell>
          <cell r="CG1220">
            <v>-0.8</v>
          </cell>
          <cell r="CH1220">
            <v>-59.95</v>
          </cell>
          <cell r="CI1220">
            <v>-20.77</v>
          </cell>
          <cell r="CJ1220">
            <v>-34.299999999999997</v>
          </cell>
          <cell r="CK1220">
            <v>-102.01</v>
          </cell>
          <cell r="CL1220">
            <v>-119.13</v>
          </cell>
          <cell r="CM1220">
            <v>-92.66</v>
          </cell>
          <cell r="CN1220">
            <v>8.64</v>
          </cell>
          <cell r="CO1220">
            <v>-20.78</v>
          </cell>
          <cell r="CP1220">
            <v>78.819999999999993</v>
          </cell>
          <cell r="CQ1220">
            <v>-17.329999999999998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</row>
        <row r="1221"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-327.56</v>
          </cell>
          <cell r="BS1221">
            <v>-2.54</v>
          </cell>
          <cell r="BT1221">
            <v>-7.34</v>
          </cell>
          <cell r="BU1221">
            <v>-1.39</v>
          </cell>
          <cell r="BV1221">
            <v>-45.05</v>
          </cell>
          <cell r="BW1221">
            <v>1.39</v>
          </cell>
          <cell r="BX1221">
            <v>-20.05</v>
          </cell>
          <cell r="BY1221">
            <v>-115.66</v>
          </cell>
          <cell r="BZ1221">
            <v>-61.71</v>
          </cell>
          <cell r="CA1221">
            <v>0.34</v>
          </cell>
          <cell r="CB1221">
            <v>-61.48</v>
          </cell>
          <cell r="CC1221">
            <v>-34.81</v>
          </cell>
          <cell r="CD1221">
            <v>20.73</v>
          </cell>
          <cell r="CE1221">
            <v>-705.29</v>
          </cell>
          <cell r="CF1221">
            <v>-15.84</v>
          </cell>
          <cell r="CG1221">
            <v>-72.680000000000007</v>
          </cell>
          <cell r="CH1221">
            <v>14.96</v>
          </cell>
          <cell r="CI1221">
            <v>-18.13</v>
          </cell>
          <cell r="CJ1221">
            <v>-15.32</v>
          </cell>
          <cell r="CK1221">
            <v>-62.12</v>
          </cell>
          <cell r="CL1221">
            <v>-219.53</v>
          </cell>
          <cell r="CM1221">
            <v>-180.27</v>
          </cell>
          <cell r="CN1221">
            <v>-45.59</v>
          </cell>
          <cell r="CO1221">
            <v>7.06</v>
          </cell>
          <cell r="CP1221">
            <v>-58.74</v>
          </cell>
          <cell r="CQ1221">
            <v>-39.1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</row>
        <row r="1222"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-483.3</v>
          </cell>
          <cell r="BS1222">
            <v>93.21</v>
          </cell>
          <cell r="BT1222">
            <v>-54.08</v>
          </cell>
          <cell r="BU1222">
            <v>-46.06</v>
          </cell>
          <cell r="BV1222">
            <v>10.02</v>
          </cell>
          <cell r="BW1222">
            <v>-32.369999999999997</v>
          </cell>
          <cell r="BX1222">
            <v>13.33</v>
          </cell>
          <cell r="BY1222">
            <v>-228.92</v>
          </cell>
          <cell r="BZ1222">
            <v>-170.15</v>
          </cell>
          <cell r="CA1222">
            <v>51.01</v>
          </cell>
          <cell r="CB1222">
            <v>-67.95</v>
          </cell>
          <cell r="CC1222">
            <v>-85.16</v>
          </cell>
          <cell r="CD1222">
            <v>33.82</v>
          </cell>
          <cell r="CE1222">
            <v>-786.27</v>
          </cell>
          <cell r="CF1222">
            <v>-17.2</v>
          </cell>
          <cell r="CG1222">
            <v>-10.24</v>
          </cell>
          <cell r="CH1222">
            <v>-36.19</v>
          </cell>
          <cell r="CI1222">
            <v>-60.05</v>
          </cell>
          <cell r="CJ1222">
            <v>-26.3</v>
          </cell>
          <cell r="CK1222">
            <v>-45.85</v>
          </cell>
          <cell r="CL1222">
            <v>-368.2</v>
          </cell>
          <cell r="CM1222">
            <v>-121.47</v>
          </cell>
          <cell r="CN1222">
            <v>59.42</v>
          </cell>
          <cell r="CO1222">
            <v>1.44</v>
          </cell>
          <cell r="CP1222">
            <v>-153.32</v>
          </cell>
          <cell r="CQ1222">
            <v>-8.32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>
            <v>0</v>
          </cell>
          <cell r="DZ1222">
            <v>0</v>
          </cell>
          <cell r="EA1222">
            <v>0</v>
          </cell>
          <cell r="EB1222">
            <v>0</v>
          </cell>
          <cell r="EC1222">
            <v>0</v>
          </cell>
          <cell r="ED1222">
            <v>0</v>
          </cell>
        </row>
        <row r="1223"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-292.32</v>
          </cell>
          <cell r="BS1223">
            <v>109.73</v>
          </cell>
          <cell r="BT1223">
            <v>52.27</v>
          </cell>
          <cell r="BU1223">
            <v>25.48</v>
          </cell>
          <cell r="BV1223">
            <v>20.85</v>
          </cell>
          <cell r="BW1223">
            <v>3.34</v>
          </cell>
          <cell r="BX1223">
            <v>12.81</v>
          </cell>
          <cell r="BY1223">
            <v>-298.64</v>
          </cell>
          <cell r="BZ1223">
            <v>-187.28</v>
          </cell>
          <cell r="CA1223">
            <v>10.4</v>
          </cell>
          <cell r="CB1223">
            <v>8.3699999999999992</v>
          </cell>
          <cell r="CC1223">
            <v>-16.07</v>
          </cell>
          <cell r="CD1223">
            <v>-33.58</v>
          </cell>
          <cell r="CE1223">
            <v>-641.35</v>
          </cell>
          <cell r="CF1223">
            <v>22.38</v>
          </cell>
          <cell r="CG1223">
            <v>22.35</v>
          </cell>
          <cell r="CH1223">
            <v>13.13</v>
          </cell>
          <cell r="CI1223">
            <v>-0.46</v>
          </cell>
          <cell r="CJ1223">
            <v>23.15</v>
          </cell>
          <cell r="CK1223">
            <v>-45.48</v>
          </cell>
          <cell r="CL1223">
            <v>-374.61</v>
          </cell>
          <cell r="CM1223">
            <v>-249.27</v>
          </cell>
          <cell r="CN1223">
            <v>-75.12</v>
          </cell>
          <cell r="CO1223">
            <v>-7.66</v>
          </cell>
          <cell r="CP1223">
            <v>58.68</v>
          </cell>
          <cell r="CQ1223">
            <v>-28.44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</row>
        <row r="1224"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0</v>
          </cell>
          <cell r="BR1224">
            <v>-1403.12</v>
          </cell>
          <cell r="BS1224">
            <v>-110.01</v>
          </cell>
          <cell r="BT1224">
            <v>-27.31</v>
          </cell>
          <cell r="BU1224">
            <v>-114.56</v>
          </cell>
          <cell r="BV1224">
            <v>19.260000000000002</v>
          </cell>
          <cell r="BW1224">
            <v>-48.29</v>
          </cell>
          <cell r="BX1224">
            <v>-268.24</v>
          </cell>
          <cell r="BY1224">
            <v>-128.24</v>
          </cell>
          <cell r="BZ1224">
            <v>-185.91</v>
          </cell>
          <cell r="CA1224">
            <v>-287.93</v>
          </cell>
          <cell r="CB1224">
            <v>-129.55000000000001</v>
          </cell>
          <cell r="CC1224">
            <v>-43.93</v>
          </cell>
          <cell r="CD1224">
            <v>-78.400000000000006</v>
          </cell>
          <cell r="CE1224">
            <v>-1811.04</v>
          </cell>
          <cell r="CF1224">
            <v>-33.11</v>
          </cell>
          <cell r="CG1224">
            <v>-97.79</v>
          </cell>
          <cell r="CH1224">
            <v>-155.99</v>
          </cell>
          <cell r="CI1224">
            <v>-32.26</v>
          </cell>
          <cell r="CJ1224">
            <v>-64.64</v>
          </cell>
          <cell r="CK1224">
            <v>-315.63</v>
          </cell>
          <cell r="CL1224">
            <v>-171.17</v>
          </cell>
          <cell r="CM1224">
            <v>-210.8</v>
          </cell>
          <cell r="CN1224">
            <v>-282.42</v>
          </cell>
          <cell r="CO1224">
            <v>-171.72</v>
          </cell>
          <cell r="CP1224">
            <v>-1.34</v>
          </cell>
          <cell r="CQ1224">
            <v>-274.16000000000003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</row>
        <row r="1225"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0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</row>
        <row r="1226"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0</v>
          </cell>
          <cell r="EB1226">
            <v>0</v>
          </cell>
          <cell r="EC1226">
            <v>0</v>
          </cell>
          <cell r="ED1226">
            <v>0</v>
          </cell>
        </row>
        <row r="1227">
          <cell r="F1227">
            <v>-1396.76</v>
          </cell>
          <cell r="G1227">
            <v>-1398.31</v>
          </cell>
          <cell r="H1227">
            <v>-1489.56</v>
          </cell>
          <cell r="I1227">
            <v>-1448.73</v>
          </cell>
          <cell r="J1227">
            <v>-1488.99</v>
          </cell>
          <cell r="K1227">
            <v>-5902.31</v>
          </cell>
          <cell r="L1227">
            <v>-7956.52</v>
          </cell>
          <cell r="M1227">
            <v>-7510.91</v>
          </cell>
          <cell r="N1227">
            <v>-5022.87</v>
          </cell>
          <cell r="O1227">
            <v>-3132.47</v>
          </cell>
          <cell r="P1227">
            <v>-1925.31</v>
          </cell>
          <cell r="Q1227">
            <v>-929.59</v>
          </cell>
          <cell r="R1227">
            <v>-40769.33</v>
          </cell>
          <cell r="S1227">
            <v>-1887.23</v>
          </cell>
          <cell r="T1227">
            <v>-1018.45</v>
          </cell>
          <cell r="U1227">
            <v>-1556.53</v>
          </cell>
          <cell r="V1227">
            <v>-1238.4100000000001</v>
          </cell>
          <cell r="W1227">
            <v>-839.8</v>
          </cell>
          <cell r="X1227">
            <v>-5833.1</v>
          </cell>
          <cell r="Y1227">
            <v>-8771.5</v>
          </cell>
          <cell r="Z1227">
            <v>-7932.65</v>
          </cell>
          <cell r="AA1227">
            <v>-5132.18</v>
          </cell>
          <cell r="AB1227">
            <v>-3150.6</v>
          </cell>
          <cell r="AC1227">
            <v>-1887.76</v>
          </cell>
          <cell r="AD1227">
            <v>-1521.14</v>
          </cell>
          <cell r="AE1227">
            <v>-44057.54</v>
          </cell>
          <cell r="AF1227">
            <v>-1909.43</v>
          </cell>
          <cell r="AG1227">
            <v>-1491.51</v>
          </cell>
          <cell r="AH1227">
            <v>-1477.45</v>
          </cell>
          <cell r="AI1227">
            <v>-1549.04</v>
          </cell>
          <cell r="AJ1227">
            <v>-1351.99</v>
          </cell>
          <cell r="AK1227">
            <v>-6772.91</v>
          </cell>
          <cell r="AL1227">
            <v>-10046.530000000001</v>
          </cell>
          <cell r="AM1227">
            <v>-7967.94</v>
          </cell>
          <cell r="AN1227">
            <v>-5388.88</v>
          </cell>
          <cell r="AO1227">
            <v>-2549.19</v>
          </cell>
          <cell r="AP1227">
            <v>-2305.1799999999998</v>
          </cell>
          <cell r="AQ1227">
            <v>-1247.49</v>
          </cell>
          <cell r="AR1227">
            <v>-40230.54</v>
          </cell>
          <cell r="AS1227">
            <v>-1744.19</v>
          </cell>
          <cell r="AT1227">
            <v>-1450.74</v>
          </cell>
          <cell r="AU1227">
            <v>-1471.38</v>
          </cell>
          <cell r="AV1227">
            <v>-737.75</v>
          </cell>
          <cell r="AW1227">
            <v>-1156.33</v>
          </cell>
          <cell r="AX1227">
            <v>-6366.8</v>
          </cell>
          <cell r="AY1227">
            <v>-9063.18</v>
          </cell>
          <cell r="AZ1227">
            <v>-7625.72</v>
          </cell>
          <cell r="BA1227">
            <v>-4359.43</v>
          </cell>
          <cell r="BB1227">
            <v>-3417.87</v>
          </cell>
          <cell r="BC1227">
            <v>-1532.88</v>
          </cell>
          <cell r="BD1227">
            <v>-1304.25</v>
          </cell>
          <cell r="BE1227">
            <v>-45120.18</v>
          </cell>
          <cell r="BF1227">
            <v>-2609.9</v>
          </cell>
          <cell r="BG1227">
            <v>-1189.3699999999999</v>
          </cell>
          <cell r="BH1227">
            <v>-1558.8</v>
          </cell>
          <cell r="BI1227">
            <v>-998.47</v>
          </cell>
          <cell r="BJ1227">
            <v>-1199.93</v>
          </cell>
          <cell r="BK1227">
            <v>-7750.42</v>
          </cell>
          <cell r="BL1227">
            <v>-9092.2000000000007</v>
          </cell>
          <cell r="BM1227">
            <v>-7026.87</v>
          </cell>
          <cell r="BN1227">
            <v>-5253.16</v>
          </cell>
          <cell r="BO1227">
            <v>-3162.13</v>
          </cell>
          <cell r="BP1227">
            <v>-3130.25</v>
          </cell>
          <cell r="BQ1227">
            <v>-2148.6799999999998</v>
          </cell>
          <cell r="BR1227">
            <v>-33087.78</v>
          </cell>
          <cell r="BS1227">
            <v>-2078.15</v>
          </cell>
          <cell r="BT1227">
            <v>-1698.61</v>
          </cell>
          <cell r="BU1227">
            <v>-1346.92</v>
          </cell>
          <cell r="BV1227">
            <v>-764.35</v>
          </cell>
          <cell r="BW1227">
            <v>-1324.07</v>
          </cell>
          <cell r="BX1227">
            <v>-5638.37</v>
          </cell>
          <cell r="BY1227">
            <v>-5300.06</v>
          </cell>
          <cell r="BZ1227">
            <v>-6239.69</v>
          </cell>
          <cell r="CA1227">
            <v>-3793.47</v>
          </cell>
          <cell r="CB1227">
            <v>-2220.21</v>
          </cell>
          <cell r="CC1227">
            <v>-1962.45</v>
          </cell>
          <cell r="CD1227">
            <v>-721.42</v>
          </cell>
          <cell r="CE1227">
            <v>-28300.94</v>
          </cell>
          <cell r="CF1227">
            <v>-2741.35</v>
          </cell>
          <cell r="CG1227">
            <v>-1380.79</v>
          </cell>
          <cell r="CH1227">
            <v>-1068.6400000000001</v>
          </cell>
          <cell r="CI1227">
            <v>-1006.68</v>
          </cell>
          <cell r="CJ1227">
            <v>-374.92</v>
          </cell>
          <cell r="CK1227">
            <v>-4867.5</v>
          </cell>
          <cell r="CL1227">
            <v>-3883.04</v>
          </cell>
          <cell r="CM1227">
            <v>-4223.8100000000004</v>
          </cell>
          <cell r="CN1227">
            <v>-3492.43</v>
          </cell>
          <cell r="CO1227">
            <v>-2611.33</v>
          </cell>
          <cell r="CP1227">
            <v>-2034.52</v>
          </cell>
          <cell r="CQ1227">
            <v>-615.92999999999995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0</v>
          </cell>
        </row>
        <row r="1228">
          <cell r="F1228">
            <v>-135.99</v>
          </cell>
          <cell r="G1228">
            <v>-89.46</v>
          </cell>
          <cell r="H1228">
            <v>-191.48</v>
          </cell>
          <cell r="I1228">
            <v>-347.96</v>
          </cell>
          <cell r="J1228">
            <v>-171.36</v>
          </cell>
          <cell r="K1228">
            <v>-828.51</v>
          </cell>
          <cell r="L1228">
            <v>-1386.49</v>
          </cell>
          <cell r="M1228">
            <v>-1337.21</v>
          </cell>
          <cell r="N1228">
            <v>-847.24</v>
          </cell>
          <cell r="O1228">
            <v>-436.64</v>
          </cell>
          <cell r="P1228">
            <v>-114.8</v>
          </cell>
          <cell r="Q1228">
            <v>-146.84</v>
          </cell>
          <cell r="R1228">
            <v>-5172.47</v>
          </cell>
          <cell r="S1228">
            <v>-147.35</v>
          </cell>
          <cell r="T1228">
            <v>-141.66999999999999</v>
          </cell>
          <cell r="U1228">
            <v>-177.67</v>
          </cell>
          <cell r="V1228">
            <v>-265.45</v>
          </cell>
          <cell r="W1228">
            <v>-42</v>
          </cell>
          <cell r="X1228">
            <v>-1003.63</v>
          </cell>
          <cell r="Y1228">
            <v>-1143.46</v>
          </cell>
          <cell r="Z1228">
            <v>-1205.33</v>
          </cell>
          <cell r="AA1228">
            <v>-472.12</v>
          </cell>
          <cell r="AB1228">
            <v>-439.5</v>
          </cell>
          <cell r="AC1228">
            <v>-147.29</v>
          </cell>
          <cell r="AD1228">
            <v>13.01</v>
          </cell>
          <cell r="AE1228">
            <v>-4466.62</v>
          </cell>
          <cell r="AF1228">
            <v>-56.63</v>
          </cell>
          <cell r="AG1228">
            <v>-107.64</v>
          </cell>
          <cell r="AH1228">
            <v>-226.08</v>
          </cell>
          <cell r="AI1228">
            <v>-131.49</v>
          </cell>
          <cell r="AJ1228">
            <v>-114.96</v>
          </cell>
          <cell r="AK1228">
            <v>-700.61</v>
          </cell>
          <cell r="AL1228">
            <v>-1177.72</v>
          </cell>
          <cell r="AM1228">
            <v>-1276.94</v>
          </cell>
          <cell r="AN1228">
            <v>-723.19</v>
          </cell>
          <cell r="AO1228">
            <v>97.06</v>
          </cell>
          <cell r="AP1228">
            <v>-3.78</v>
          </cell>
          <cell r="AQ1228">
            <v>-44.64</v>
          </cell>
          <cell r="AR1228">
            <v>-5645.05</v>
          </cell>
          <cell r="AS1228">
            <v>-43.6</v>
          </cell>
          <cell r="AT1228">
            <v>-178.36</v>
          </cell>
          <cell r="AU1228">
            <v>-251.59</v>
          </cell>
          <cell r="AV1228">
            <v>-45.54</v>
          </cell>
          <cell r="AW1228">
            <v>-247.01</v>
          </cell>
          <cell r="AX1228">
            <v>-616.45000000000005</v>
          </cell>
          <cell r="AY1228">
            <v>-1440.08</v>
          </cell>
          <cell r="AZ1228">
            <v>-1182.49</v>
          </cell>
          <cell r="BA1228">
            <v>-995.32</v>
          </cell>
          <cell r="BB1228">
            <v>-427.01</v>
          </cell>
          <cell r="BC1228">
            <v>-119.55</v>
          </cell>
          <cell r="BD1228">
            <v>-98.06</v>
          </cell>
          <cell r="BE1228">
            <v>-6416.77</v>
          </cell>
          <cell r="BF1228">
            <v>-166.44</v>
          </cell>
          <cell r="BG1228">
            <v>-168.84</v>
          </cell>
          <cell r="BH1228">
            <v>-151.24</v>
          </cell>
          <cell r="BI1228">
            <v>-149.04</v>
          </cell>
          <cell r="BJ1228">
            <v>-115.88</v>
          </cell>
          <cell r="BK1228">
            <v>-1077.3599999999999</v>
          </cell>
          <cell r="BL1228">
            <v>-1250.3</v>
          </cell>
          <cell r="BM1228">
            <v>-1348.15</v>
          </cell>
          <cell r="BN1228">
            <v>-921.02</v>
          </cell>
          <cell r="BO1228">
            <v>-725.59</v>
          </cell>
          <cell r="BP1228">
            <v>-158.26</v>
          </cell>
          <cell r="BQ1228">
            <v>-184.65</v>
          </cell>
          <cell r="BR1228">
            <v>-8572.92</v>
          </cell>
          <cell r="BS1228">
            <v>-97.21</v>
          </cell>
          <cell r="BT1228">
            <v>-243.75</v>
          </cell>
          <cell r="BU1228">
            <v>-332.12</v>
          </cell>
          <cell r="BV1228">
            <v>-278.75</v>
          </cell>
          <cell r="BW1228">
            <v>-215.94</v>
          </cell>
          <cell r="BX1228">
            <v>-984.44</v>
          </cell>
          <cell r="BY1228">
            <v>-2557.15</v>
          </cell>
          <cell r="BZ1228">
            <v>-1916.8</v>
          </cell>
          <cell r="CA1228">
            <v>-625.46</v>
          </cell>
          <cell r="CB1228">
            <v>-644.25</v>
          </cell>
          <cell r="CC1228">
            <v>-370.82</v>
          </cell>
          <cell r="CD1228">
            <v>-306.22000000000003</v>
          </cell>
          <cell r="CE1228">
            <v>-10105.700000000001</v>
          </cell>
          <cell r="CF1228">
            <v>-124.54</v>
          </cell>
          <cell r="CG1228">
            <v>-216.57</v>
          </cell>
          <cell r="CH1228">
            <v>-565.55999999999995</v>
          </cell>
          <cell r="CI1228">
            <v>-276.95</v>
          </cell>
          <cell r="CJ1228">
            <v>-493.89</v>
          </cell>
          <cell r="CK1228">
            <v>-992.22</v>
          </cell>
          <cell r="CL1228">
            <v>-3215.29</v>
          </cell>
          <cell r="CM1228">
            <v>-2480.2800000000002</v>
          </cell>
          <cell r="CN1228">
            <v>-506.46</v>
          </cell>
          <cell r="CO1228">
            <v>-509.42</v>
          </cell>
          <cell r="CP1228">
            <v>-57.21</v>
          </cell>
          <cell r="CQ1228">
            <v>-667.31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0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0</v>
          </cell>
        </row>
        <row r="1229">
          <cell r="F1229">
            <v>-1532.75</v>
          </cell>
          <cell r="G1229">
            <v>-1487.77</v>
          </cell>
          <cell r="H1229">
            <v>-1681.04</v>
          </cell>
          <cell r="I1229">
            <v>-1796.68</v>
          </cell>
          <cell r="J1229">
            <v>-1660.36</v>
          </cell>
          <cell r="K1229">
            <v>-6730.82</v>
          </cell>
          <cell r="L1229">
            <v>-9343.01</v>
          </cell>
          <cell r="M1229">
            <v>-8848.1200000000008</v>
          </cell>
          <cell r="N1229">
            <v>-5870.12</v>
          </cell>
          <cell r="O1229">
            <v>-3569.11</v>
          </cell>
          <cell r="P1229">
            <v>-2040.11</v>
          </cell>
          <cell r="Q1229">
            <v>-1076.43</v>
          </cell>
          <cell r="R1229">
            <v>-45941.8</v>
          </cell>
          <cell r="S1229">
            <v>-2034.58</v>
          </cell>
          <cell r="T1229">
            <v>-1160.1199999999999</v>
          </cell>
          <cell r="U1229">
            <v>-1734.2</v>
          </cell>
          <cell r="V1229">
            <v>-1503.86</v>
          </cell>
          <cell r="W1229">
            <v>-881.8</v>
          </cell>
          <cell r="X1229">
            <v>-6836.73</v>
          </cell>
          <cell r="Y1229">
            <v>-9914.9599999999991</v>
          </cell>
          <cell r="Z1229">
            <v>-9137.9699999999993</v>
          </cell>
          <cell r="AA1229">
            <v>-5604.3</v>
          </cell>
          <cell r="AB1229">
            <v>-3590.1</v>
          </cell>
          <cell r="AC1229">
            <v>-2035.05</v>
          </cell>
          <cell r="AD1229">
            <v>-1508.14</v>
          </cell>
          <cell r="AE1229">
            <v>-48524.15</v>
          </cell>
          <cell r="AF1229">
            <v>-1966.07</v>
          </cell>
          <cell r="AG1229">
            <v>-1599.15</v>
          </cell>
          <cell r="AH1229">
            <v>-1703.53</v>
          </cell>
          <cell r="AI1229">
            <v>-1680.52</v>
          </cell>
          <cell r="AJ1229">
            <v>-1466.95</v>
          </cell>
          <cell r="AK1229">
            <v>-7473.52</v>
          </cell>
          <cell r="AL1229">
            <v>-11224.24</v>
          </cell>
          <cell r="AM1229">
            <v>-9244.8799999999992</v>
          </cell>
          <cell r="AN1229">
            <v>-6112.06</v>
          </cell>
          <cell r="AO1229">
            <v>-2452.13</v>
          </cell>
          <cell r="AP1229">
            <v>-2308.96</v>
          </cell>
          <cell r="AQ1229">
            <v>-1292.1300000000001</v>
          </cell>
          <cell r="AR1229">
            <v>-45875.59</v>
          </cell>
          <cell r="AS1229">
            <v>-1787.79</v>
          </cell>
          <cell r="AT1229">
            <v>-1629.1</v>
          </cell>
          <cell r="AU1229">
            <v>-1722.98</v>
          </cell>
          <cell r="AV1229">
            <v>-783.29</v>
          </cell>
          <cell r="AW1229">
            <v>-1403.34</v>
          </cell>
          <cell r="AX1229">
            <v>-6983.25</v>
          </cell>
          <cell r="AY1229">
            <v>-10503.26</v>
          </cell>
          <cell r="AZ1229">
            <v>-8808.2099999999991</v>
          </cell>
          <cell r="BA1229">
            <v>-5354.75</v>
          </cell>
          <cell r="BB1229">
            <v>-3844.88</v>
          </cell>
          <cell r="BC1229">
            <v>-1652.43</v>
          </cell>
          <cell r="BD1229">
            <v>-1402.31</v>
          </cell>
          <cell r="BE1229">
            <v>-51536.95</v>
          </cell>
          <cell r="BF1229">
            <v>-2776.34</v>
          </cell>
          <cell r="BG1229">
            <v>-1358.21</v>
          </cell>
          <cell r="BH1229">
            <v>-1710.04</v>
          </cell>
          <cell r="BI1229">
            <v>-1147.51</v>
          </cell>
          <cell r="BJ1229">
            <v>-1315.81</v>
          </cell>
          <cell r="BK1229">
            <v>-8827.7900000000009</v>
          </cell>
          <cell r="BL1229">
            <v>-10342.5</v>
          </cell>
          <cell r="BM1229">
            <v>-8375.0300000000007</v>
          </cell>
          <cell r="BN1229">
            <v>-6174.18</v>
          </cell>
          <cell r="BO1229">
            <v>-3887.72</v>
          </cell>
          <cell r="BP1229">
            <v>-3288.51</v>
          </cell>
          <cell r="BQ1229">
            <v>-2333.33</v>
          </cell>
          <cell r="BR1229">
            <v>-41660.699999999997</v>
          </cell>
          <cell r="BS1229">
            <v>-2175.36</v>
          </cell>
          <cell r="BT1229">
            <v>-1942.37</v>
          </cell>
          <cell r="BU1229">
            <v>-1679.04</v>
          </cell>
          <cell r="BV1229">
            <v>-1043.0999999999999</v>
          </cell>
          <cell r="BW1229">
            <v>-1540.01</v>
          </cell>
          <cell r="BX1229">
            <v>-6622.81</v>
          </cell>
          <cell r="BY1229">
            <v>-7857.22</v>
          </cell>
          <cell r="BZ1229">
            <v>-8156.49</v>
          </cell>
          <cell r="CA1229">
            <v>-4418.93</v>
          </cell>
          <cell r="CB1229">
            <v>-2864.47</v>
          </cell>
          <cell r="CC1229">
            <v>-2333.27</v>
          </cell>
          <cell r="CD1229">
            <v>-1027.6400000000001</v>
          </cell>
          <cell r="CE1229">
            <v>-38406.639999999999</v>
          </cell>
          <cell r="CF1229">
            <v>-2865.89</v>
          </cell>
          <cell r="CG1229">
            <v>-1597.36</v>
          </cell>
          <cell r="CH1229">
            <v>-1634.2</v>
          </cell>
          <cell r="CI1229">
            <v>-1283.6300000000001</v>
          </cell>
          <cell r="CJ1229">
            <v>-868.81</v>
          </cell>
          <cell r="CK1229">
            <v>-5859.73</v>
          </cell>
          <cell r="CL1229">
            <v>-7098.33</v>
          </cell>
          <cell r="CM1229">
            <v>-6704.09</v>
          </cell>
          <cell r="CN1229">
            <v>-3998.88</v>
          </cell>
          <cell r="CO1229">
            <v>-3120.75</v>
          </cell>
          <cell r="CP1229">
            <v>-2091.73</v>
          </cell>
          <cell r="CQ1229">
            <v>-1283.24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0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0</v>
          </cell>
          <cell r="EB1229">
            <v>0</v>
          </cell>
          <cell r="EC1229">
            <v>0</v>
          </cell>
          <cell r="ED1229">
            <v>0</v>
          </cell>
        </row>
        <row r="1230"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0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</row>
        <row r="1232">
          <cell r="J1232" t="str">
            <v>Reserves MWh</v>
          </cell>
        </row>
        <row r="1234"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</row>
        <row r="1235"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</row>
        <row r="1236"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  <cell r="BZ1236">
            <v>0</v>
          </cell>
          <cell r="CA1236">
            <v>0</v>
          </cell>
          <cell r="CB1236">
            <v>0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</row>
        <row r="1237"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35.119999999999997</v>
          </cell>
          <cell r="P1237">
            <v>0</v>
          </cell>
          <cell r="Q1237">
            <v>0</v>
          </cell>
          <cell r="R1237">
            <v>52.75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41.57</v>
          </cell>
          <cell r="AC1237">
            <v>0</v>
          </cell>
          <cell r="AD1237">
            <v>11.18</v>
          </cell>
          <cell r="AE1237">
            <v>33.549999999999997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33.549999999999997</v>
          </cell>
          <cell r="AR1237">
            <v>57.77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57.77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</row>
        <row r="1238"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</row>
        <row r="1239"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</row>
        <row r="1240"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</row>
        <row r="1241">
          <cell r="F1241">
            <v>15.9</v>
          </cell>
          <cell r="G1241">
            <v>0.16</v>
          </cell>
          <cell r="H1241">
            <v>208.62</v>
          </cell>
          <cell r="I1241">
            <v>-3.63</v>
          </cell>
          <cell r="J1241">
            <v>-38.799999999999997</v>
          </cell>
          <cell r="K1241">
            <v>187.77</v>
          </cell>
          <cell r="L1241">
            <v>179.29</v>
          </cell>
          <cell r="M1241">
            <v>271.29000000000002</v>
          </cell>
          <cell r="N1241">
            <v>288.86</v>
          </cell>
          <cell r="O1241">
            <v>99.48</v>
          </cell>
          <cell r="P1241">
            <v>107.55</v>
          </cell>
          <cell r="Q1241">
            <v>14.55</v>
          </cell>
          <cell r="R1241">
            <v>1331.83</v>
          </cell>
          <cell r="S1241">
            <v>72.22</v>
          </cell>
          <cell r="T1241">
            <v>-38.92</v>
          </cell>
          <cell r="U1241">
            <v>191.45</v>
          </cell>
          <cell r="V1241">
            <v>31.17</v>
          </cell>
          <cell r="W1241">
            <v>-27.6</v>
          </cell>
          <cell r="X1241">
            <v>264.61</v>
          </cell>
          <cell r="Y1241">
            <v>53.45</v>
          </cell>
          <cell r="Z1241">
            <v>213.07</v>
          </cell>
          <cell r="AA1241">
            <v>354.39</v>
          </cell>
          <cell r="AB1241">
            <v>330.22</v>
          </cell>
          <cell r="AC1241">
            <v>-212.12</v>
          </cell>
          <cell r="AD1241">
            <v>99.89</v>
          </cell>
          <cell r="AE1241">
            <v>1116.6400000000001</v>
          </cell>
          <cell r="AF1241">
            <v>50.83</v>
          </cell>
          <cell r="AG1241">
            <v>-117.48</v>
          </cell>
          <cell r="AH1241">
            <v>218.62</v>
          </cell>
          <cell r="AI1241">
            <v>-48.69</v>
          </cell>
          <cell r="AJ1241">
            <v>65</v>
          </cell>
          <cell r="AK1241">
            <v>345.54</v>
          </cell>
          <cell r="AL1241">
            <v>154.74</v>
          </cell>
          <cell r="AM1241">
            <v>76.17</v>
          </cell>
          <cell r="AN1241">
            <v>215.29</v>
          </cell>
          <cell r="AO1241">
            <v>186.24</v>
          </cell>
          <cell r="AP1241">
            <v>16.95</v>
          </cell>
          <cell r="AQ1241">
            <v>-46.57</v>
          </cell>
          <cell r="AR1241">
            <v>1206.75</v>
          </cell>
          <cell r="AS1241">
            <v>-5.34</v>
          </cell>
          <cell r="AT1241">
            <v>89.36</v>
          </cell>
          <cell r="AU1241">
            <v>432.7</v>
          </cell>
          <cell r="AV1241">
            <v>0.95</v>
          </cell>
          <cell r="AW1241">
            <v>232.14</v>
          </cell>
          <cell r="AX1241">
            <v>-20.97</v>
          </cell>
          <cell r="AY1241">
            <v>204.62</v>
          </cell>
          <cell r="AZ1241">
            <v>-168.18</v>
          </cell>
          <cell r="BA1241">
            <v>237.63</v>
          </cell>
          <cell r="BB1241">
            <v>269.77999999999997</v>
          </cell>
          <cell r="BC1241">
            <v>-79.58</v>
          </cell>
          <cell r="BD1241">
            <v>13.65</v>
          </cell>
          <cell r="BE1241">
            <v>2302.41</v>
          </cell>
          <cell r="BF1241">
            <v>-37.619999999999997</v>
          </cell>
          <cell r="BG1241">
            <v>65.819999999999993</v>
          </cell>
          <cell r="BH1241">
            <v>299.20999999999998</v>
          </cell>
          <cell r="BI1241">
            <v>58.51</v>
          </cell>
          <cell r="BJ1241">
            <v>184.46</v>
          </cell>
          <cell r="BK1241">
            <v>289.07</v>
          </cell>
          <cell r="BL1241">
            <v>320.55</v>
          </cell>
          <cell r="BM1241">
            <v>-27.17</v>
          </cell>
          <cell r="BN1241">
            <v>401.07</v>
          </cell>
          <cell r="BO1241">
            <v>523.84</v>
          </cell>
          <cell r="BP1241">
            <v>15.01</v>
          </cell>
          <cell r="BQ1241">
            <v>209.64</v>
          </cell>
          <cell r="BR1241">
            <v>1128.3599999999999</v>
          </cell>
          <cell r="BS1241">
            <v>48.74</v>
          </cell>
          <cell r="BT1241">
            <v>-23.84</v>
          </cell>
          <cell r="BU1241">
            <v>45.01</v>
          </cell>
          <cell r="BV1241">
            <v>31.76</v>
          </cell>
          <cell r="BW1241">
            <v>-15.49</v>
          </cell>
          <cell r="BX1241">
            <v>186.01</v>
          </cell>
          <cell r="BY1241">
            <v>275.83</v>
          </cell>
          <cell r="BZ1241">
            <v>137.38</v>
          </cell>
          <cell r="CA1241">
            <v>167.48</v>
          </cell>
          <cell r="CB1241">
            <v>291.43</v>
          </cell>
          <cell r="CC1241">
            <v>31.58</v>
          </cell>
          <cell r="CD1241">
            <v>-47.53</v>
          </cell>
          <cell r="CE1241">
            <v>636.99</v>
          </cell>
          <cell r="CF1241">
            <v>-37.46</v>
          </cell>
          <cell r="CG1241">
            <v>-84.15</v>
          </cell>
          <cell r="CH1241">
            <v>110.2</v>
          </cell>
          <cell r="CI1241">
            <v>93.04</v>
          </cell>
          <cell r="CJ1241">
            <v>205.15</v>
          </cell>
          <cell r="CK1241">
            <v>-31.87</v>
          </cell>
          <cell r="CL1241">
            <v>255.15</v>
          </cell>
          <cell r="CM1241">
            <v>90.64</v>
          </cell>
          <cell r="CN1241">
            <v>43.69</v>
          </cell>
          <cell r="CO1241">
            <v>2.2799999999999998</v>
          </cell>
          <cell r="CP1241">
            <v>-3.59</v>
          </cell>
          <cell r="CQ1241">
            <v>-6.07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</row>
        <row r="1242"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0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</row>
        <row r="1243">
          <cell r="F1243">
            <v>16.55</v>
          </cell>
          <cell r="G1243">
            <v>71.7</v>
          </cell>
          <cell r="H1243">
            <v>128.6</v>
          </cell>
          <cell r="I1243">
            <v>367.34</v>
          </cell>
          <cell r="J1243">
            <v>608.63</v>
          </cell>
          <cell r="K1243">
            <v>469.36</v>
          </cell>
          <cell r="L1243">
            <v>-132.46</v>
          </cell>
          <cell r="M1243">
            <v>89.69</v>
          </cell>
          <cell r="N1243">
            <v>370.07</v>
          </cell>
          <cell r="O1243">
            <v>549.92999999999995</v>
          </cell>
          <cell r="P1243">
            <v>184.36</v>
          </cell>
          <cell r="Q1243">
            <v>-41.29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</row>
        <row r="1244">
          <cell r="F1244">
            <v>95.35</v>
          </cell>
          <cell r="G1244">
            <v>7.57</v>
          </cell>
          <cell r="H1244">
            <v>107.06</v>
          </cell>
          <cell r="I1244">
            <v>376.94</v>
          </cell>
          <cell r="J1244">
            <v>34.619999999999997</v>
          </cell>
          <cell r="K1244">
            <v>450.62</v>
          </cell>
          <cell r="L1244">
            <v>387.4</v>
          </cell>
          <cell r="M1244">
            <v>223.96</v>
          </cell>
          <cell r="N1244">
            <v>255.14</v>
          </cell>
          <cell r="O1244">
            <v>209.29</v>
          </cell>
          <cell r="P1244">
            <v>85.41</v>
          </cell>
          <cell r="Q1244">
            <v>-85.78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  <cell r="BZ1244">
            <v>0</v>
          </cell>
          <cell r="CA1244">
            <v>0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</row>
        <row r="1245"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</row>
        <row r="1246"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</row>
        <row r="1247"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50.32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50.32</v>
          </cell>
          <cell r="AB1247">
            <v>0</v>
          </cell>
          <cell r="AC1247">
            <v>0</v>
          </cell>
          <cell r="AD1247">
            <v>0</v>
          </cell>
          <cell r="AE1247">
            <v>7.37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7.37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</row>
        <row r="1248">
          <cell r="F1248">
            <v>0</v>
          </cell>
          <cell r="G1248">
            <v>0</v>
          </cell>
          <cell r="H1248">
            <v>0.2</v>
          </cell>
          <cell r="I1248">
            <v>31.67</v>
          </cell>
          <cell r="J1248">
            <v>72.13</v>
          </cell>
          <cell r="K1248">
            <v>-9.73</v>
          </cell>
          <cell r="L1248">
            <v>0</v>
          </cell>
          <cell r="M1248">
            <v>0</v>
          </cell>
          <cell r="N1248">
            <v>0</v>
          </cell>
          <cell r="O1248">
            <v>28.21</v>
          </cell>
          <cell r="P1248">
            <v>0</v>
          </cell>
          <cell r="Q1248">
            <v>0</v>
          </cell>
          <cell r="R1248">
            <v>511.49</v>
          </cell>
          <cell r="S1248">
            <v>0</v>
          </cell>
          <cell r="T1248">
            <v>0</v>
          </cell>
          <cell r="U1248">
            <v>-0.32</v>
          </cell>
          <cell r="V1248">
            <v>161.88</v>
          </cell>
          <cell r="W1248">
            <v>254.8</v>
          </cell>
          <cell r="X1248">
            <v>91.93</v>
          </cell>
          <cell r="Y1248">
            <v>0</v>
          </cell>
          <cell r="Z1248">
            <v>0</v>
          </cell>
          <cell r="AA1248">
            <v>6.68</v>
          </cell>
          <cell r="AB1248">
            <v>-3.48</v>
          </cell>
          <cell r="AC1248">
            <v>0</v>
          </cell>
          <cell r="AD1248">
            <v>0</v>
          </cell>
          <cell r="AE1248">
            <v>369.79</v>
          </cell>
          <cell r="AF1248">
            <v>0</v>
          </cell>
          <cell r="AG1248">
            <v>0</v>
          </cell>
          <cell r="AH1248">
            <v>-4.16</v>
          </cell>
          <cell r="AI1248">
            <v>121.86</v>
          </cell>
          <cell r="AJ1248">
            <v>169.32</v>
          </cell>
          <cell r="AK1248">
            <v>68.989999999999995</v>
          </cell>
          <cell r="AL1248">
            <v>0</v>
          </cell>
          <cell r="AM1248">
            <v>0</v>
          </cell>
          <cell r="AN1248">
            <v>0</v>
          </cell>
          <cell r="AO1248">
            <v>1.81</v>
          </cell>
          <cell r="AP1248">
            <v>0</v>
          </cell>
          <cell r="AQ1248">
            <v>11.97</v>
          </cell>
          <cell r="AR1248">
            <v>74.239999999999995</v>
          </cell>
          <cell r="AS1248">
            <v>0</v>
          </cell>
          <cell r="AT1248">
            <v>0</v>
          </cell>
          <cell r="AU1248">
            <v>11.4</v>
          </cell>
          <cell r="AV1248">
            <v>69.239999999999995</v>
          </cell>
          <cell r="AW1248">
            <v>-5.18</v>
          </cell>
          <cell r="AX1248">
            <v>0</v>
          </cell>
          <cell r="AY1248">
            <v>-3.44</v>
          </cell>
          <cell r="AZ1248">
            <v>0</v>
          </cell>
          <cell r="BA1248">
            <v>0</v>
          </cell>
          <cell r="BB1248">
            <v>2.2200000000000002</v>
          </cell>
          <cell r="BC1248">
            <v>0</v>
          </cell>
          <cell r="BD1248">
            <v>0</v>
          </cell>
          <cell r="BE1248">
            <v>65.91</v>
          </cell>
          <cell r="BF1248">
            <v>0</v>
          </cell>
          <cell r="BG1248">
            <v>0</v>
          </cell>
          <cell r="BH1248">
            <v>4.57</v>
          </cell>
          <cell r="BI1248">
            <v>54.55</v>
          </cell>
          <cell r="BJ1248">
            <v>0</v>
          </cell>
          <cell r="BK1248">
            <v>-2.6</v>
          </cell>
          <cell r="BL1248">
            <v>0</v>
          </cell>
          <cell r="BM1248">
            <v>0</v>
          </cell>
          <cell r="BN1248">
            <v>9.39</v>
          </cell>
          <cell r="BO1248">
            <v>0</v>
          </cell>
          <cell r="BP1248">
            <v>0</v>
          </cell>
          <cell r="BQ1248">
            <v>0</v>
          </cell>
          <cell r="BR1248">
            <v>40.770000000000003</v>
          </cell>
          <cell r="BS1248">
            <v>0</v>
          </cell>
          <cell r="BT1248">
            <v>0</v>
          </cell>
          <cell r="BU1248">
            <v>0</v>
          </cell>
          <cell r="BV1248">
            <v>7.15</v>
          </cell>
          <cell r="BW1248">
            <v>0</v>
          </cell>
          <cell r="BX1248">
            <v>0</v>
          </cell>
          <cell r="BY1248">
            <v>0</v>
          </cell>
          <cell r="BZ1248">
            <v>7.53</v>
          </cell>
          <cell r="CA1248">
            <v>26.09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</row>
        <row r="1249">
          <cell r="F1249">
            <v>0</v>
          </cell>
          <cell r="G1249">
            <v>18.23</v>
          </cell>
          <cell r="H1249">
            <v>137.47</v>
          </cell>
          <cell r="I1249">
            <v>395.64</v>
          </cell>
          <cell r="J1249">
            <v>615.04999999999995</v>
          </cell>
          <cell r="K1249">
            <v>329.57</v>
          </cell>
          <cell r="L1249">
            <v>66.28</v>
          </cell>
          <cell r="M1249">
            <v>77.31</v>
          </cell>
          <cell r="N1249">
            <v>13.27</v>
          </cell>
          <cell r="O1249">
            <v>125.58</v>
          </cell>
          <cell r="P1249">
            <v>6.3</v>
          </cell>
          <cell r="Q1249">
            <v>0.31</v>
          </cell>
          <cell r="R1249">
            <v>4306.07</v>
          </cell>
          <cell r="S1249">
            <v>131.82</v>
          </cell>
          <cell r="T1249">
            <v>2.16</v>
          </cell>
          <cell r="U1249">
            <v>425.63</v>
          </cell>
          <cell r="V1249">
            <v>826.03</v>
          </cell>
          <cell r="W1249">
            <v>1132.5899999999999</v>
          </cell>
          <cell r="X1249">
            <v>678.07</v>
          </cell>
          <cell r="Y1249">
            <v>331.98</v>
          </cell>
          <cell r="Z1249">
            <v>372.3</v>
          </cell>
          <cell r="AA1249">
            <v>139.59</v>
          </cell>
          <cell r="AB1249">
            <v>195.84</v>
          </cell>
          <cell r="AC1249">
            <v>59.7</v>
          </cell>
          <cell r="AD1249">
            <v>10.36</v>
          </cell>
          <cell r="AE1249">
            <v>3261.98</v>
          </cell>
          <cell r="AF1249">
            <v>2</v>
          </cell>
          <cell r="AG1249">
            <v>34.590000000000003</v>
          </cell>
          <cell r="AH1249">
            <v>296.02</v>
          </cell>
          <cell r="AI1249">
            <v>574.62</v>
          </cell>
          <cell r="AJ1249">
            <v>885.9</v>
          </cell>
          <cell r="AK1249">
            <v>384.33</v>
          </cell>
          <cell r="AL1249">
            <v>403.16</v>
          </cell>
          <cell r="AM1249">
            <v>247.03</v>
          </cell>
          <cell r="AN1249">
            <v>178.38</v>
          </cell>
          <cell r="AO1249">
            <v>247.8</v>
          </cell>
          <cell r="AP1249">
            <v>7.8</v>
          </cell>
          <cell r="AQ1249">
            <v>0.35</v>
          </cell>
          <cell r="AR1249">
            <v>2826.76</v>
          </cell>
          <cell r="AS1249">
            <v>2.16</v>
          </cell>
          <cell r="AT1249">
            <v>9.82</v>
          </cell>
          <cell r="AU1249">
            <v>389.18</v>
          </cell>
          <cell r="AV1249">
            <v>493.07</v>
          </cell>
          <cell r="AW1249">
            <v>942.69</v>
          </cell>
          <cell r="AX1249">
            <v>266.91000000000003</v>
          </cell>
          <cell r="AY1249">
            <v>208.71</v>
          </cell>
          <cell r="AZ1249">
            <v>90.61</v>
          </cell>
          <cell r="BA1249">
            <v>210.72</v>
          </cell>
          <cell r="BB1249">
            <v>219.76</v>
          </cell>
          <cell r="BC1249">
            <v>-7.05</v>
          </cell>
          <cell r="BD1249">
            <v>0.17</v>
          </cell>
          <cell r="BE1249">
            <v>2452</v>
          </cell>
          <cell r="BF1249">
            <v>-0.55000000000000004</v>
          </cell>
          <cell r="BG1249">
            <v>39.93</v>
          </cell>
          <cell r="BH1249">
            <v>173.41</v>
          </cell>
          <cell r="BI1249">
            <v>478.91</v>
          </cell>
          <cell r="BJ1249">
            <v>945.95</v>
          </cell>
          <cell r="BK1249">
            <v>286.14</v>
          </cell>
          <cell r="BL1249">
            <v>296.89</v>
          </cell>
          <cell r="BM1249">
            <v>65.7</v>
          </cell>
          <cell r="BN1249">
            <v>37.01</v>
          </cell>
          <cell r="BO1249">
            <v>119.12</v>
          </cell>
          <cell r="BP1249">
            <v>9.49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</row>
        <row r="1250"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</row>
        <row r="1251">
          <cell r="F1251">
            <v>33.369999999999997</v>
          </cell>
          <cell r="G1251">
            <v>56.16</v>
          </cell>
          <cell r="H1251">
            <v>46.82</v>
          </cell>
          <cell r="I1251">
            <v>34.78</v>
          </cell>
          <cell r="J1251">
            <v>7.41</v>
          </cell>
          <cell r="K1251">
            <v>0</v>
          </cell>
          <cell r="L1251">
            <v>19.25</v>
          </cell>
          <cell r="M1251">
            <v>6.71</v>
          </cell>
          <cell r="N1251">
            <v>2.83</v>
          </cell>
          <cell r="O1251">
            <v>0</v>
          </cell>
          <cell r="P1251">
            <v>11.71</v>
          </cell>
          <cell r="Q1251">
            <v>-29.17</v>
          </cell>
          <cell r="R1251">
            <v>300.11</v>
          </cell>
          <cell r="S1251">
            <v>78.23</v>
          </cell>
          <cell r="T1251">
            <v>25.93</v>
          </cell>
          <cell r="U1251">
            <v>105.02</v>
          </cell>
          <cell r="V1251">
            <v>53.26</v>
          </cell>
          <cell r="W1251">
            <v>-3.69</v>
          </cell>
          <cell r="X1251">
            <v>0</v>
          </cell>
          <cell r="Y1251">
            <v>-12.97</v>
          </cell>
          <cell r="Z1251">
            <v>-8.9</v>
          </cell>
          <cell r="AA1251">
            <v>-18.079999999999998</v>
          </cell>
          <cell r="AB1251">
            <v>14.29</v>
          </cell>
          <cell r="AC1251">
            <v>0</v>
          </cell>
          <cell r="AD1251">
            <v>67.03</v>
          </cell>
          <cell r="AE1251">
            <v>389.31</v>
          </cell>
          <cell r="AF1251">
            <v>89.4</v>
          </cell>
          <cell r="AG1251">
            <v>0</v>
          </cell>
          <cell r="AH1251">
            <v>139.08000000000001</v>
          </cell>
          <cell r="AI1251">
            <v>51.87</v>
          </cell>
          <cell r="AJ1251">
            <v>0</v>
          </cell>
          <cell r="AK1251">
            <v>12.97</v>
          </cell>
          <cell r="AL1251">
            <v>-7.93</v>
          </cell>
          <cell r="AM1251">
            <v>-1.8</v>
          </cell>
          <cell r="AN1251">
            <v>5.57</v>
          </cell>
          <cell r="AO1251">
            <v>88.98</v>
          </cell>
          <cell r="AP1251">
            <v>0</v>
          </cell>
          <cell r="AQ1251">
            <v>11.17</v>
          </cell>
          <cell r="AR1251">
            <v>294.69</v>
          </cell>
          <cell r="AS1251">
            <v>67.05</v>
          </cell>
          <cell r="AT1251">
            <v>5.78</v>
          </cell>
          <cell r="AU1251">
            <v>103.71</v>
          </cell>
          <cell r="AV1251">
            <v>51.87</v>
          </cell>
          <cell r="AW1251">
            <v>53.95</v>
          </cell>
          <cell r="AX1251">
            <v>0</v>
          </cell>
          <cell r="AY1251">
            <v>-32.299999999999997</v>
          </cell>
          <cell r="AZ1251">
            <v>24.09</v>
          </cell>
          <cell r="BA1251">
            <v>-25.95</v>
          </cell>
          <cell r="BB1251">
            <v>12.97</v>
          </cell>
          <cell r="BC1251">
            <v>0</v>
          </cell>
          <cell r="BD1251">
            <v>33.53</v>
          </cell>
          <cell r="BE1251">
            <v>320.73</v>
          </cell>
          <cell r="BF1251">
            <v>72.38</v>
          </cell>
          <cell r="BG1251">
            <v>72.95</v>
          </cell>
          <cell r="BH1251">
            <v>0</v>
          </cell>
          <cell r="BI1251">
            <v>42.14</v>
          </cell>
          <cell r="BJ1251">
            <v>28.1</v>
          </cell>
          <cell r="BK1251">
            <v>26.78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78.37</v>
          </cell>
          <cell r="BR1251">
            <v>3.54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-28.16</v>
          </cell>
          <cell r="CA1251">
            <v>31.7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</row>
        <row r="1252"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T1252">
            <v>0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  <cell r="BZ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</row>
        <row r="1253">
          <cell r="F1253">
            <v>-4.63</v>
          </cell>
          <cell r="G1253">
            <v>9.76</v>
          </cell>
          <cell r="H1253">
            <v>20.350000000000001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0.56000000000000005</v>
          </cell>
          <cell r="N1253">
            <v>55.41</v>
          </cell>
          <cell r="O1253">
            <v>85.79</v>
          </cell>
          <cell r="P1253">
            <v>-11.72</v>
          </cell>
          <cell r="Q1253">
            <v>-3.49</v>
          </cell>
          <cell r="R1253">
            <v>391.47</v>
          </cell>
          <cell r="S1253">
            <v>2.6</v>
          </cell>
          <cell r="T1253">
            <v>11.92</v>
          </cell>
          <cell r="U1253">
            <v>73.650000000000006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45.34</v>
          </cell>
          <cell r="AA1253">
            <v>126.54</v>
          </cell>
          <cell r="AB1253">
            <v>91.94</v>
          </cell>
          <cell r="AC1253">
            <v>16.62</v>
          </cell>
          <cell r="AD1253">
            <v>22.85</v>
          </cell>
          <cell r="AE1253">
            <v>475.69</v>
          </cell>
          <cell r="AF1253">
            <v>48.63</v>
          </cell>
          <cell r="AG1253">
            <v>30.61</v>
          </cell>
          <cell r="AH1253">
            <v>139.16</v>
          </cell>
          <cell r="AI1253">
            <v>6.33</v>
          </cell>
          <cell r="AJ1253">
            <v>0</v>
          </cell>
          <cell r="AK1253">
            <v>0</v>
          </cell>
          <cell r="AL1253">
            <v>3.74</v>
          </cell>
          <cell r="AM1253">
            <v>106.49</v>
          </cell>
          <cell r="AN1253">
            <v>43.31</v>
          </cell>
          <cell r="AO1253">
            <v>99.09</v>
          </cell>
          <cell r="AP1253">
            <v>-11.36</v>
          </cell>
          <cell r="AQ1253">
            <v>9.6999999999999993</v>
          </cell>
          <cell r="AR1253">
            <v>508.85</v>
          </cell>
          <cell r="AS1253">
            <v>60.71</v>
          </cell>
          <cell r="AT1253">
            <v>52.69</v>
          </cell>
          <cell r="AU1253">
            <v>25.81</v>
          </cell>
          <cell r="AV1253">
            <v>-2.88</v>
          </cell>
          <cell r="AW1253">
            <v>3.74</v>
          </cell>
          <cell r="AX1253">
            <v>-0.77</v>
          </cell>
          <cell r="AY1253">
            <v>45.57</v>
          </cell>
          <cell r="AZ1253">
            <v>77.06</v>
          </cell>
          <cell r="BA1253">
            <v>27.77</v>
          </cell>
          <cell r="BB1253">
            <v>141.41</v>
          </cell>
          <cell r="BC1253">
            <v>24.21</v>
          </cell>
          <cell r="BD1253">
            <v>53.52</v>
          </cell>
          <cell r="BE1253">
            <v>505.16</v>
          </cell>
          <cell r="BF1253">
            <v>80.38</v>
          </cell>
          <cell r="BG1253">
            <v>44.09</v>
          </cell>
          <cell r="BH1253">
            <v>94.05</v>
          </cell>
          <cell r="BI1253">
            <v>5.47</v>
          </cell>
          <cell r="BJ1253">
            <v>7.76</v>
          </cell>
          <cell r="BK1253">
            <v>0</v>
          </cell>
          <cell r="BL1253">
            <v>10.02</v>
          </cell>
          <cell r="BM1253">
            <v>101.83</v>
          </cell>
          <cell r="BN1253">
            <v>39.35</v>
          </cell>
          <cell r="BO1253">
            <v>79.31</v>
          </cell>
          <cell r="BP1253">
            <v>32.840000000000003</v>
          </cell>
          <cell r="BQ1253">
            <v>10.06</v>
          </cell>
          <cell r="BR1253">
            <v>93.33</v>
          </cell>
          <cell r="BS1253">
            <v>0</v>
          </cell>
          <cell r="BT1253">
            <v>7.56</v>
          </cell>
          <cell r="BU1253">
            <v>15.65</v>
          </cell>
          <cell r="BV1253">
            <v>12.06</v>
          </cell>
          <cell r="BW1253">
            <v>-2.65</v>
          </cell>
          <cell r="BX1253">
            <v>0</v>
          </cell>
          <cell r="BY1253">
            <v>0</v>
          </cell>
          <cell r="BZ1253">
            <v>21.71</v>
          </cell>
          <cell r="CA1253">
            <v>3.3</v>
          </cell>
          <cell r="CB1253">
            <v>34.090000000000003</v>
          </cell>
          <cell r="CC1253">
            <v>1.59</v>
          </cell>
          <cell r="CD1253">
            <v>0</v>
          </cell>
          <cell r="CE1253">
            <v>-2.88</v>
          </cell>
          <cell r="CF1253">
            <v>0</v>
          </cell>
          <cell r="CG1253">
            <v>0</v>
          </cell>
          <cell r="CH1253">
            <v>-2.88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</row>
        <row r="1254">
          <cell r="F1254">
            <v>88.64</v>
          </cell>
          <cell r="G1254">
            <v>84.76</v>
          </cell>
          <cell r="H1254">
            <v>506.01</v>
          </cell>
          <cell r="I1254">
            <v>271.02999999999997</v>
          </cell>
          <cell r="J1254">
            <v>389.4</v>
          </cell>
          <cell r="K1254">
            <v>292.72000000000003</v>
          </cell>
          <cell r="L1254">
            <v>624.21</v>
          </cell>
          <cell r="M1254">
            <v>118.98</v>
          </cell>
          <cell r="N1254">
            <v>605.38</v>
          </cell>
          <cell r="O1254">
            <v>155.44</v>
          </cell>
          <cell r="P1254">
            <v>142.66</v>
          </cell>
          <cell r="Q1254">
            <v>3.86</v>
          </cell>
          <cell r="R1254">
            <v>4052.9</v>
          </cell>
          <cell r="S1254">
            <v>200.6</v>
          </cell>
          <cell r="T1254">
            <v>21.84</v>
          </cell>
          <cell r="U1254">
            <v>456.08</v>
          </cell>
          <cell r="V1254">
            <v>509.26</v>
          </cell>
          <cell r="W1254">
            <v>601.53</v>
          </cell>
          <cell r="X1254">
            <v>298.69</v>
          </cell>
          <cell r="Y1254">
            <v>473.75</v>
          </cell>
          <cell r="Z1254">
            <v>30.98</v>
          </cell>
          <cell r="AA1254">
            <v>764.46</v>
          </cell>
          <cell r="AB1254">
            <v>518.30999999999995</v>
          </cell>
          <cell r="AC1254">
            <v>134.03</v>
          </cell>
          <cell r="AD1254">
            <v>43.36</v>
          </cell>
          <cell r="AE1254">
            <v>5095.5200000000004</v>
          </cell>
          <cell r="AF1254">
            <v>208.79</v>
          </cell>
          <cell r="AG1254">
            <v>110.36</v>
          </cell>
          <cell r="AH1254">
            <v>495.46</v>
          </cell>
          <cell r="AI1254">
            <v>744.97</v>
          </cell>
          <cell r="AJ1254">
            <v>614.71</v>
          </cell>
          <cell r="AK1254">
            <v>826.12</v>
          </cell>
          <cell r="AL1254">
            <v>422.72</v>
          </cell>
          <cell r="AM1254">
            <v>301.13</v>
          </cell>
          <cell r="AN1254">
            <v>1040.92</v>
          </cell>
          <cell r="AO1254">
            <v>163.86</v>
          </cell>
          <cell r="AP1254">
            <v>131.91999999999999</v>
          </cell>
          <cell r="AQ1254">
            <v>34.549999999999997</v>
          </cell>
          <cell r="AR1254">
            <v>5605.31</v>
          </cell>
          <cell r="AS1254">
            <v>271.04000000000002</v>
          </cell>
          <cell r="AT1254">
            <v>185.03</v>
          </cell>
          <cell r="AU1254">
            <v>543.96</v>
          </cell>
          <cell r="AV1254">
            <v>555.14</v>
          </cell>
          <cell r="AW1254">
            <v>830.51</v>
          </cell>
          <cell r="AX1254">
            <v>833.5</v>
          </cell>
          <cell r="AY1254">
            <v>644.87</v>
          </cell>
          <cell r="AZ1254">
            <v>174.55</v>
          </cell>
          <cell r="BA1254">
            <v>692.3</v>
          </cell>
          <cell r="BB1254">
            <v>632.94000000000005</v>
          </cell>
          <cell r="BC1254">
            <v>188.03</v>
          </cell>
          <cell r="BD1254">
            <v>53.43</v>
          </cell>
          <cell r="BE1254">
            <v>6020.78</v>
          </cell>
          <cell r="BF1254">
            <v>417.17</v>
          </cell>
          <cell r="BG1254">
            <v>34.74</v>
          </cell>
          <cell r="BH1254">
            <v>544.86</v>
          </cell>
          <cell r="BI1254">
            <v>807.22</v>
          </cell>
          <cell r="BJ1254">
            <v>711.1</v>
          </cell>
          <cell r="BK1254">
            <v>805.68</v>
          </cell>
          <cell r="BL1254">
            <v>474.18</v>
          </cell>
          <cell r="BM1254">
            <v>455.05</v>
          </cell>
          <cell r="BN1254">
            <v>903.39</v>
          </cell>
          <cell r="BO1254">
            <v>510.02</v>
          </cell>
          <cell r="BP1254">
            <v>199.6</v>
          </cell>
          <cell r="BQ1254">
            <v>157.77000000000001</v>
          </cell>
          <cell r="BR1254">
            <v>2629.03</v>
          </cell>
          <cell r="BS1254">
            <v>-12.83</v>
          </cell>
          <cell r="BT1254">
            <v>47.46</v>
          </cell>
          <cell r="BU1254">
            <v>413.1</v>
          </cell>
          <cell r="BV1254">
            <v>253.9</v>
          </cell>
          <cell r="BW1254">
            <v>219.88</v>
          </cell>
          <cell r="BX1254">
            <v>261.77</v>
          </cell>
          <cell r="BY1254">
            <v>350.69</v>
          </cell>
          <cell r="BZ1254">
            <v>177.5</v>
          </cell>
          <cell r="CA1254">
            <v>339.93</v>
          </cell>
          <cell r="CB1254">
            <v>210.34</v>
          </cell>
          <cell r="CC1254">
            <v>295.81</v>
          </cell>
          <cell r="CD1254">
            <v>71.47</v>
          </cell>
          <cell r="CE1254">
            <v>480.19</v>
          </cell>
          <cell r="CF1254">
            <v>-21.05</v>
          </cell>
          <cell r="CG1254">
            <v>7.96</v>
          </cell>
          <cell r="CH1254">
            <v>195.96</v>
          </cell>
          <cell r="CI1254">
            <v>60.03</v>
          </cell>
          <cell r="CJ1254">
            <v>-51.31</v>
          </cell>
          <cell r="CK1254">
            <v>42.99</v>
          </cell>
          <cell r="CL1254">
            <v>33.29</v>
          </cell>
          <cell r="CM1254">
            <v>86.78</v>
          </cell>
          <cell r="CN1254">
            <v>90.54</v>
          </cell>
          <cell r="CO1254">
            <v>198.27</v>
          </cell>
          <cell r="CP1254">
            <v>31.58</v>
          </cell>
          <cell r="CQ1254">
            <v>-194.85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</row>
        <row r="1255"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</row>
        <row r="1256"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</row>
        <row r="1257"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</row>
        <row r="1258"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</row>
        <row r="1259"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</row>
        <row r="1260"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  <cell r="BZ1260">
            <v>0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</row>
        <row r="1261"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</row>
        <row r="1262"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0</v>
          </cell>
          <cell r="BZ1262">
            <v>0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</row>
        <row r="1263"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634.07000000000005</v>
          </cell>
          <cell r="BS1263">
            <v>-91.84</v>
          </cell>
          <cell r="BT1263">
            <v>-2.81</v>
          </cell>
          <cell r="BU1263">
            <v>3</v>
          </cell>
          <cell r="BV1263">
            <v>55.31</v>
          </cell>
          <cell r="BW1263">
            <v>7.31</v>
          </cell>
          <cell r="BX1263">
            <v>338.19</v>
          </cell>
          <cell r="BY1263">
            <v>110.7</v>
          </cell>
          <cell r="BZ1263">
            <v>-13.08</v>
          </cell>
          <cell r="CA1263">
            <v>198.94</v>
          </cell>
          <cell r="CB1263">
            <v>41.89</v>
          </cell>
          <cell r="CC1263">
            <v>-4.74</v>
          </cell>
          <cell r="CD1263">
            <v>-8.8000000000000007</v>
          </cell>
          <cell r="CE1263">
            <v>575.26</v>
          </cell>
          <cell r="CF1263">
            <v>10.82</v>
          </cell>
          <cell r="CG1263">
            <v>33.79</v>
          </cell>
          <cell r="CH1263">
            <v>70.56</v>
          </cell>
          <cell r="CI1263">
            <v>21.49</v>
          </cell>
          <cell r="CJ1263">
            <v>183.01</v>
          </cell>
          <cell r="CK1263">
            <v>87.47</v>
          </cell>
          <cell r="CL1263">
            <v>-25.07</v>
          </cell>
          <cell r="CM1263">
            <v>-21.24</v>
          </cell>
          <cell r="CN1263">
            <v>-5.97</v>
          </cell>
          <cell r="CO1263">
            <v>157.71</v>
          </cell>
          <cell r="CP1263">
            <v>-9.3699999999999992</v>
          </cell>
          <cell r="CQ1263">
            <v>72.05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</row>
        <row r="1264">
          <cell r="F1264">
            <v>116.03</v>
          </cell>
          <cell r="G1264">
            <v>54.63</v>
          </cell>
          <cell r="H1264">
            <v>164.11</v>
          </cell>
          <cell r="I1264">
            <v>296.27999999999997</v>
          </cell>
          <cell r="J1264">
            <v>409.95</v>
          </cell>
          <cell r="K1264">
            <v>560.53</v>
          </cell>
          <cell r="L1264">
            <v>237.48</v>
          </cell>
          <cell r="M1264">
            <v>96.57</v>
          </cell>
          <cell r="N1264">
            <v>354.19</v>
          </cell>
          <cell r="O1264">
            <v>391.83</v>
          </cell>
          <cell r="P1264">
            <v>81.42</v>
          </cell>
          <cell r="Q1264">
            <v>-33.01</v>
          </cell>
          <cell r="R1264">
            <v>2221.6799999999998</v>
          </cell>
          <cell r="S1264">
            <v>33.58</v>
          </cell>
          <cell r="T1264">
            <v>-8.5</v>
          </cell>
          <cell r="U1264">
            <v>-82.01</v>
          </cell>
          <cell r="V1264">
            <v>198.89</v>
          </cell>
          <cell r="W1264">
            <v>424.42</v>
          </cell>
          <cell r="X1264">
            <v>592.74</v>
          </cell>
          <cell r="Y1264">
            <v>28.54</v>
          </cell>
          <cell r="Z1264">
            <v>49.17</v>
          </cell>
          <cell r="AA1264">
            <v>563.62</v>
          </cell>
          <cell r="AB1264">
            <v>229.09</v>
          </cell>
          <cell r="AC1264">
            <v>192.26</v>
          </cell>
          <cell r="AD1264">
            <v>-0.13</v>
          </cell>
          <cell r="AE1264">
            <v>1855.01</v>
          </cell>
          <cell r="AF1264">
            <v>-29.26</v>
          </cell>
          <cell r="AG1264">
            <v>149.56</v>
          </cell>
          <cell r="AH1264">
            <v>-1.06</v>
          </cell>
          <cell r="AI1264">
            <v>254.75</v>
          </cell>
          <cell r="AJ1264">
            <v>407.47</v>
          </cell>
          <cell r="AK1264">
            <v>223.43</v>
          </cell>
          <cell r="AL1264">
            <v>148.06</v>
          </cell>
          <cell r="AM1264">
            <v>17.07</v>
          </cell>
          <cell r="AN1264">
            <v>500.52</v>
          </cell>
          <cell r="AO1264">
            <v>-60.34</v>
          </cell>
          <cell r="AP1264">
            <v>251.55</v>
          </cell>
          <cell r="AQ1264">
            <v>-6.75</v>
          </cell>
          <cell r="AR1264">
            <v>2207.7399999999998</v>
          </cell>
          <cell r="AS1264">
            <v>49.6</v>
          </cell>
          <cell r="AT1264">
            <v>96.46</v>
          </cell>
          <cell r="AU1264">
            <v>23.76</v>
          </cell>
          <cell r="AV1264">
            <v>88.04</v>
          </cell>
          <cell r="AW1264">
            <v>99.45</v>
          </cell>
          <cell r="AX1264">
            <v>365.59</v>
          </cell>
          <cell r="AY1264">
            <v>361.39</v>
          </cell>
          <cell r="AZ1264">
            <v>190.89</v>
          </cell>
          <cell r="BA1264">
            <v>472.97</v>
          </cell>
          <cell r="BB1264">
            <v>348.75</v>
          </cell>
          <cell r="BC1264">
            <v>96.72</v>
          </cell>
          <cell r="BD1264">
            <v>14.12</v>
          </cell>
          <cell r="BE1264">
            <v>2251.8200000000002</v>
          </cell>
          <cell r="BF1264">
            <v>69.39</v>
          </cell>
          <cell r="BG1264">
            <v>104.7</v>
          </cell>
          <cell r="BH1264">
            <v>-4.1500000000000004</v>
          </cell>
          <cell r="BI1264">
            <v>209.82</v>
          </cell>
          <cell r="BJ1264">
            <v>160.57</v>
          </cell>
          <cell r="BK1264">
            <v>382.09</v>
          </cell>
          <cell r="BL1264">
            <v>8.2799999999999994</v>
          </cell>
          <cell r="BM1264">
            <v>308</v>
          </cell>
          <cell r="BN1264">
            <v>260.14</v>
          </cell>
          <cell r="BO1264">
            <v>345.06</v>
          </cell>
          <cell r="BP1264">
            <v>304.58999999999997</v>
          </cell>
          <cell r="BQ1264">
            <v>103.32</v>
          </cell>
          <cell r="BR1264">
            <v>2104.5700000000002</v>
          </cell>
          <cell r="BS1264">
            <v>17.14</v>
          </cell>
          <cell r="BT1264">
            <v>18.239999999999998</v>
          </cell>
          <cell r="BU1264">
            <v>17.82</v>
          </cell>
          <cell r="BV1264">
            <v>288.77999999999997</v>
          </cell>
          <cell r="BW1264">
            <v>400.49</v>
          </cell>
          <cell r="BX1264">
            <v>314</v>
          </cell>
          <cell r="BY1264">
            <v>376.58</v>
          </cell>
          <cell r="BZ1264">
            <v>146.83000000000001</v>
          </cell>
          <cell r="CA1264">
            <v>403.36</v>
          </cell>
          <cell r="CB1264">
            <v>186.47</v>
          </cell>
          <cell r="CC1264">
            <v>-83.43</v>
          </cell>
          <cell r="CD1264">
            <v>18.3</v>
          </cell>
          <cell r="CE1264">
            <v>1024.48</v>
          </cell>
          <cell r="CF1264">
            <v>128.93</v>
          </cell>
          <cell r="CG1264">
            <v>2.02</v>
          </cell>
          <cell r="CH1264">
            <v>111.76</v>
          </cell>
          <cell r="CI1264">
            <v>224.75</v>
          </cell>
          <cell r="CJ1264">
            <v>146.65</v>
          </cell>
          <cell r="CK1264">
            <v>109.82</v>
          </cell>
          <cell r="CL1264">
            <v>44.35</v>
          </cell>
          <cell r="CM1264">
            <v>-1.04</v>
          </cell>
          <cell r="CN1264">
            <v>59.22</v>
          </cell>
          <cell r="CO1264">
            <v>196.48</v>
          </cell>
          <cell r="CP1264">
            <v>-42.88</v>
          </cell>
          <cell r="CQ1264">
            <v>44.42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</row>
        <row r="1265">
          <cell r="F1265">
            <v>132.44999999999999</v>
          </cell>
          <cell r="G1265">
            <v>212.17</v>
          </cell>
          <cell r="H1265">
            <v>321.83</v>
          </cell>
          <cell r="I1265">
            <v>397.79</v>
          </cell>
          <cell r="J1265">
            <v>367.12</v>
          </cell>
          <cell r="K1265">
            <v>448.46</v>
          </cell>
          <cell r="L1265">
            <v>459.45</v>
          </cell>
          <cell r="M1265">
            <v>160.74</v>
          </cell>
          <cell r="N1265">
            <v>511.49</v>
          </cell>
          <cell r="O1265">
            <v>327.88</v>
          </cell>
          <cell r="P1265">
            <v>61.11</v>
          </cell>
          <cell r="Q1265">
            <v>85.01</v>
          </cell>
          <cell r="R1265">
            <v>3004.92</v>
          </cell>
          <cell r="S1265">
            <v>72.5</v>
          </cell>
          <cell r="T1265">
            <v>213.48</v>
          </cell>
          <cell r="U1265">
            <v>119.9</v>
          </cell>
          <cell r="V1265">
            <v>401.15</v>
          </cell>
          <cell r="W1265">
            <v>225.31</v>
          </cell>
          <cell r="X1265">
            <v>555.05999999999995</v>
          </cell>
          <cell r="Y1265">
            <v>286.45</v>
          </cell>
          <cell r="Z1265">
            <v>113.72</v>
          </cell>
          <cell r="AA1265">
            <v>492.9</v>
          </cell>
          <cell r="AB1265">
            <v>236.42</v>
          </cell>
          <cell r="AC1265">
            <v>167.66</v>
          </cell>
          <cell r="AD1265">
            <v>120.37</v>
          </cell>
          <cell r="AE1265">
            <v>2940.78</v>
          </cell>
          <cell r="AF1265">
            <v>53.67</v>
          </cell>
          <cell r="AG1265">
            <v>175.84</v>
          </cell>
          <cell r="AH1265">
            <v>106.7</v>
          </cell>
          <cell r="AI1265">
            <v>446.49</v>
          </cell>
          <cell r="AJ1265">
            <v>257.89</v>
          </cell>
          <cell r="AK1265">
            <v>581.52</v>
          </cell>
          <cell r="AL1265">
            <v>339.31</v>
          </cell>
          <cell r="AM1265">
            <v>85.06</v>
          </cell>
          <cell r="AN1265">
            <v>496.84</v>
          </cell>
          <cell r="AO1265">
            <v>131.91999999999999</v>
          </cell>
          <cell r="AP1265">
            <v>211.91</v>
          </cell>
          <cell r="AQ1265">
            <v>53.64</v>
          </cell>
          <cell r="AR1265">
            <v>2976.28</v>
          </cell>
          <cell r="AS1265">
            <v>181.14</v>
          </cell>
          <cell r="AT1265">
            <v>64.180000000000007</v>
          </cell>
          <cell r="AU1265">
            <v>-7.44</v>
          </cell>
          <cell r="AV1265">
            <v>566.39</v>
          </cell>
          <cell r="AW1265">
            <v>395.49</v>
          </cell>
          <cell r="AX1265">
            <v>474.73</v>
          </cell>
          <cell r="AY1265">
            <v>336.6</v>
          </cell>
          <cell r="AZ1265">
            <v>180.63</v>
          </cell>
          <cell r="BA1265">
            <v>468.05</v>
          </cell>
          <cell r="BB1265">
            <v>186.01</v>
          </cell>
          <cell r="BC1265">
            <v>59.61</v>
          </cell>
          <cell r="BD1265">
            <v>70.89</v>
          </cell>
          <cell r="BE1265">
            <v>2698.7</v>
          </cell>
          <cell r="BF1265">
            <v>104.32</v>
          </cell>
          <cell r="BG1265">
            <v>206.14</v>
          </cell>
          <cell r="BH1265">
            <v>177.61</v>
          </cell>
          <cell r="BI1265">
            <v>433.38</v>
          </cell>
          <cell r="BJ1265">
            <v>302.95999999999998</v>
          </cell>
          <cell r="BK1265">
            <v>589.15</v>
          </cell>
          <cell r="BL1265">
            <v>75.5</v>
          </cell>
          <cell r="BM1265">
            <v>232.85</v>
          </cell>
          <cell r="BN1265">
            <v>-83.39</v>
          </cell>
          <cell r="BO1265">
            <v>306.60000000000002</v>
          </cell>
          <cell r="BP1265">
            <v>236.28</v>
          </cell>
          <cell r="BQ1265">
            <v>117.3</v>
          </cell>
          <cell r="BR1265">
            <v>2026.86</v>
          </cell>
          <cell r="BS1265">
            <v>-135.41999999999999</v>
          </cell>
          <cell r="BT1265">
            <v>110.93</v>
          </cell>
          <cell r="BU1265">
            <v>309.14</v>
          </cell>
          <cell r="BV1265">
            <v>338.32</v>
          </cell>
          <cell r="BW1265">
            <v>376.79</v>
          </cell>
          <cell r="BX1265">
            <v>262.19</v>
          </cell>
          <cell r="BY1265">
            <v>261.33999999999997</v>
          </cell>
          <cell r="BZ1265">
            <v>190.61</v>
          </cell>
          <cell r="CA1265">
            <v>321.08999999999997</v>
          </cell>
          <cell r="CB1265">
            <v>110.25</v>
          </cell>
          <cell r="CC1265">
            <v>-130.53</v>
          </cell>
          <cell r="CD1265">
            <v>12.15</v>
          </cell>
          <cell r="CE1265">
            <v>586.62</v>
          </cell>
          <cell r="CF1265">
            <v>-64.36</v>
          </cell>
          <cell r="CG1265">
            <v>2.5099999999999998</v>
          </cell>
          <cell r="CH1265">
            <v>191.54</v>
          </cell>
          <cell r="CI1265">
            <v>61.97</v>
          </cell>
          <cell r="CJ1265">
            <v>166.35</v>
          </cell>
          <cell r="CK1265">
            <v>78.45</v>
          </cell>
          <cell r="CL1265">
            <v>-10.19</v>
          </cell>
          <cell r="CM1265">
            <v>22.63</v>
          </cell>
          <cell r="CN1265">
            <v>73.06</v>
          </cell>
          <cell r="CO1265">
            <v>253.44</v>
          </cell>
          <cell r="CP1265">
            <v>-154.46</v>
          </cell>
          <cell r="CQ1265">
            <v>-34.33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</row>
        <row r="1266">
          <cell r="F1266">
            <v>107.46</v>
          </cell>
          <cell r="G1266">
            <v>151.34</v>
          </cell>
          <cell r="H1266">
            <v>147.47999999999999</v>
          </cell>
          <cell r="I1266">
            <v>140</v>
          </cell>
          <cell r="J1266">
            <v>190.16</v>
          </cell>
          <cell r="K1266">
            <v>336.44</v>
          </cell>
          <cell r="L1266">
            <v>165.07</v>
          </cell>
          <cell r="M1266">
            <v>362.93</v>
          </cell>
          <cell r="N1266">
            <v>55.35</v>
          </cell>
          <cell r="O1266">
            <v>53.59</v>
          </cell>
          <cell r="P1266">
            <v>44.7</v>
          </cell>
          <cell r="Q1266">
            <v>71.62</v>
          </cell>
          <cell r="R1266">
            <v>3433.22</v>
          </cell>
          <cell r="S1266">
            <v>220.34</v>
          </cell>
          <cell r="T1266">
            <v>303.94</v>
          </cell>
          <cell r="U1266">
            <v>178.32</v>
          </cell>
          <cell r="V1266">
            <v>225.64</v>
          </cell>
          <cell r="W1266">
            <v>234.49</v>
          </cell>
          <cell r="X1266">
            <v>672.97</v>
          </cell>
          <cell r="Y1266">
            <v>392.67</v>
          </cell>
          <cell r="Z1266">
            <v>403.76</v>
          </cell>
          <cell r="AA1266">
            <v>244.82</v>
          </cell>
          <cell r="AB1266">
            <v>290.33999999999997</v>
          </cell>
          <cell r="AC1266">
            <v>216.98</v>
          </cell>
          <cell r="AD1266">
            <v>48.97</v>
          </cell>
          <cell r="AE1266">
            <v>2683.11</v>
          </cell>
          <cell r="AF1266">
            <v>99.83</v>
          </cell>
          <cell r="AG1266">
            <v>122.91</v>
          </cell>
          <cell r="AH1266">
            <v>223.9</v>
          </cell>
          <cell r="AI1266">
            <v>259.87</v>
          </cell>
          <cell r="AJ1266">
            <v>139.37</v>
          </cell>
          <cell r="AK1266">
            <v>650.20000000000005</v>
          </cell>
          <cell r="AL1266">
            <v>196</v>
          </cell>
          <cell r="AM1266">
            <v>229.64</v>
          </cell>
          <cell r="AN1266">
            <v>252.26</v>
          </cell>
          <cell r="AO1266">
            <v>294.85000000000002</v>
          </cell>
          <cell r="AP1266">
            <v>104.44</v>
          </cell>
          <cell r="AQ1266">
            <v>109.83</v>
          </cell>
          <cell r="AR1266">
            <v>2911.4</v>
          </cell>
          <cell r="AS1266">
            <v>56.19</v>
          </cell>
          <cell r="AT1266">
            <v>142.78</v>
          </cell>
          <cell r="AU1266">
            <v>158.63999999999999</v>
          </cell>
          <cell r="AV1266">
            <v>187.56</v>
          </cell>
          <cell r="AW1266">
            <v>406.2</v>
          </cell>
          <cell r="AX1266">
            <v>507.23</v>
          </cell>
          <cell r="AY1266">
            <v>188.7</v>
          </cell>
          <cell r="AZ1266">
            <v>351.89</v>
          </cell>
          <cell r="BA1266">
            <v>295.29000000000002</v>
          </cell>
          <cell r="BB1266">
            <v>270.91000000000003</v>
          </cell>
          <cell r="BC1266">
            <v>293.39</v>
          </cell>
          <cell r="BD1266">
            <v>52.62</v>
          </cell>
          <cell r="BE1266">
            <v>3452.44</v>
          </cell>
          <cell r="BF1266">
            <v>170.79</v>
          </cell>
          <cell r="BG1266">
            <v>185.72</v>
          </cell>
          <cell r="BH1266">
            <v>272.91000000000003</v>
          </cell>
          <cell r="BI1266">
            <v>312.8</v>
          </cell>
          <cell r="BJ1266">
            <v>361.96</v>
          </cell>
          <cell r="BK1266">
            <v>602.47</v>
          </cell>
          <cell r="BL1266">
            <v>376.25</v>
          </cell>
          <cell r="BM1266">
            <v>247.74</v>
          </cell>
          <cell r="BN1266">
            <v>297.01</v>
          </cell>
          <cell r="BO1266">
            <v>322.10000000000002</v>
          </cell>
          <cell r="BP1266">
            <v>44.94</v>
          </cell>
          <cell r="BQ1266">
            <v>257.75</v>
          </cell>
          <cell r="BR1266">
            <v>2268.96</v>
          </cell>
          <cell r="BS1266">
            <v>-4.93</v>
          </cell>
          <cell r="BT1266">
            <v>24.96</v>
          </cell>
          <cell r="BU1266">
            <v>252.95</v>
          </cell>
          <cell r="BV1266">
            <v>420.15</v>
          </cell>
          <cell r="BW1266">
            <v>380.27</v>
          </cell>
          <cell r="BX1266">
            <v>248.18</v>
          </cell>
          <cell r="BY1266">
            <v>105.79</v>
          </cell>
          <cell r="BZ1266">
            <v>275.25</v>
          </cell>
          <cell r="CA1266">
            <v>300.14999999999998</v>
          </cell>
          <cell r="CB1266">
            <v>286.32</v>
          </cell>
          <cell r="CC1266">
            <v>-28.2</v>
          </cell>
          <cell r="CD1266">
            <v>8.07</v>
          </cell>
          <cell r="CE1266">
            <v>720.55</v>
          </cell>
          <cell r="CF1266">
            <v>-10.93</v>
          </cell>
          <cell r="CG1266">
            <v>19.36</v>
          </cell>
          <cell r="CH1266">
            <v>147.84</v>
          </cell>
          <cell r="CI1266">
            <v>84.25</v>
          </cell>
          <cell r="CJ1266">
            <v>80.08</v>
          </cell>
          <cell r="CK1266">
            <v>25.98</v>
          </cell>
          <cell r="CL1266">
            <v>0.85</v>
          </cell>
          <cell r="CM1266">
            <v>94.39</v>
          </cell>
          <cell r="CN1266">
            <v>25.68</v>
          </cell>
          <cell r="CO1266">
            <v>89.54</v>
          </cell>
          <cell r="CP1266">
            <v>57.79</v>
          </cell>
          <cell r="CQ1266">
            <v>105.71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</row>
        <row r="1267"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-30.25</v>
          </cell>
          <cell r="BS1267">
            <v>76.72</v>
          </cell>
          <cell r="BT1267">
            <v>33.56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-14.08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-126.45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</row>
        <row r="1268"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4.95</v>
          </cell>
          <cell r="BS1268">
            <v>14.63</v>
          </cell>
          <cell r="BT1268">
            <v>8.68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-18.36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</row>
        <row r="1269"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1672.88</v>
          </cell>
          <cell r="BS1269">
            <v>14.69</v>
          </cell>
          <cell r="BT1269">
            <v>66.8</v>
          </cell>
          <cell r="BU1269">
            <v>200.98</v>
          </cell>
          <cell r="BV1269">
            <v>326.10000000000002</v>
          </cell>
          <cell r="BW1269">
            <v>347.47</v>
          </cell>
          <cell r="BX1269">
            <v>75.38</v>
          </cell>
          <cell r="BY1269">
            <v>145.51</v>
          </cell>
          <cell r="BZ1269">
            <v>39.43</v>
          </cell>
          <cell r="CA1269">
            <v>129.54</v>
          </cell>
          <cell r="CB1269">
            <v>217.84</v>
          </cell>
          <cell r="CC1269">
            <v>137.52000000000001</v>
          </cell>
          <cell r="CD1269">
            <v>-28.38</v>
          </cell>
          <cell r="CE1269">
            <v>320.63</v>
          </cell>
          <cell r="CF1269">
            <v>88.8</v>
          </cell>
          <cell r="CG1269">
            <v>-4.01</v>
          </cell>
          <cell r="CH1269">
            <v>11.38</v>
          </cell>
          <cell r="CI1269">
            <v>12.76</v>
          </cell>
          <cell r="CJ1269">
            <v>55.6</v>
          </cell>
          <cell r="CK1269">
            <v>27.4</v>
          </cell>
          <cell r="CL1269">
            <v>16.14</v>
          </cell>
          <cell r="CM1269">
            <v>70.33</v>
          </cell>
          <cell r="CN1269">
            <v>-16.329999999999998</v>
          </cell>
          <cell r="CO1269">
            <v>70.2</v>
          </cell>
          <cell r="CP1269">
            <v>-1.1299999999999999</v>
          </cell>
          <cell r="CQ1269">
            <v>-10.52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</row>
        <row r="1270"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1508.71</v>
          </cell>
          <cell r="BS1270">
            <v>6.7</v>
          </cell>
          <cell r="BT1270">
            <v>18.61</v>
          </cell>
          <cell r="BU1270">
            <v>197.7</v>
          </cell>
          <cell r="BV1270">
            <v>158.58000000000001</v>
          </cell>
          <cell r="BW1270">
            <v>446.29</v>
          </cell>
          <cell r="BX1270">
            <v>63.26</v>
          </cell>
          <cell r="BY1270">
            <v>168.85</v>
          </cell>
          <cell r="BZ1270">
            <v>137.16999999999999</v>
          </cell>
          <cell r="CA1270">
            <v>129.22</v>
          </cell>
          <cell r="CB1270">
            <v>155.72</v>
          </cell>
          <cell r="CC1270">
            <v>130.18</v>
          </cell>
          <cell r="CD1270">
            <v>-103.56</v>
          </cell>
          <cell r="CE1270">
            <v>198.45</v>
          </cell>
          <cell r="CF1270">
            <v>-1.41</v>
          </cell>
          <cell r="CG1270">
            <v>32.44</v>
          </cell>
          <cell r="CH1270">
            <v>7.36</v>
          </cell>
          <cell r="CI1270">
            <v>14.1</v>
          </cell>
          <cell r="CJ1270">
            <v>13.76</v>
          </cell>
          <cell r="CK1270">
            <v>3.48</v>
          </cell>
          <cell r="CL1270">
            <v>6.68</v>
          </cell>
          <cell r="CM1270">
            <v>16.05</v>
          </cell>
          <cell r="CN1270">
            <v>0</v>
          </cell>
          <cell r="CO1270">
            <v>93.99</v>
          </cell>
          <cell r="CP1270">
            <v>9.43</v>
          </cell>
          <cell r="CQ1270">
            <v>2.56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</row>
        <row r="1272"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</row>
        <row r="1273"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</row>
        <row r="1274"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0</v>
          </cell>
          <cell r="CE1274">
            <v>0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</row>
        <row r="1275"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</row>
        <row r="1276"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  <cell r="BZ1276">
            <v>0</v>
          </cell>
          <cell r="CA1276">
            <v>0</v>
          </cell>
          <cell r="CB1276">
            <v>0</v>
          </cell>
          <cell r="CC1276">
            <v>0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</row>
        <row r="1277"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</row>
        <row r="1281"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0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</row>
        <row r="1283">
          <cell r="F1283">
            <v>601.13</v>
          </cell>
          <cell r="G1283">
            <v>666.49</v>
          </cell>
          <cell r="H1283">
            <v>1788.56</v>
          </cell>
          <cell r="I1283">
            <v>2307.85</v>
          </cell>
          <cell r="J1283">
            <v>2655.69</v>
          </cell>
          <cell r="K1283">
            <v>3065.74</v>
          </cell>
          <cell r="L1283">
            <v>2005.97</v>
          </cell>
          <cell r="M1283">
            <v>1408.73</v>
          </cell>
          <cell r="N1283">
            <v>2511.9899999999998</v>
          </cell>
          <cell r="O1283">
            <v>2062.13</v>
          </cell>
          <cell r="P1283">
            <v>713.48</v>
          </cell>
          <cell r="Q1283">
            <v>-17.399999999999999</v>
          </cell>
          <cell r="R1283">
            <v>19656.75</v>
          </cell>
          <cell r="S1283">
            <v>811.89</v>
          </cell>
          <cell r="T1283">
            <v>531.85</v>
          </cell>
          <cell r="U1283">
            <v>1467.71</v>
          </cell>
          <cell r="V1283">
            <v>2407.2800000000002</v>
          </cell>
          <cell r="W1283">
            <v>2841.87</v>
          </cell>
          <cell r="X1283">
            <v>3154.06</v>
          </cell>
          <cell r="Y1283">
            <v>1553.87</v>
          </cell>
          <cell r="Z1283">
            <v>1219.44</v>
          </cell>
          <cell r="AA1283">
            <v>2725.24</v>
          </cell>
          <cell r="AB1283">
            <v>1944.53</v>
          </cell>
          <cell r="AC1283">
            <v>575.12</v>
          </cell>
          <cell r="AD1283">
            <v>423.89</v>
          </cell>
          <cell r="AE1283">
            <v>18228.740000000002</v>
          </cell>
          <cell r="AF1283">
            <v>523.89</v>
          </cell>
          <cell r="AG1283">
            <v>506.39</v>
          </cell>
          <cell r="AH1283">
            <v>1613.73</v>
          </cell>
          <cell r="AI1283">
            <v>2412.06</v>
          </cell>
          <cell r="AJ1283">
            <v>2539.66</v>
          </cell>
          <cell r="AK1283">
            <v>3093.11</v>
          </cell>
          <cell r="AL1283">
            <v>1659.79</v>
          </cell>
          <cell r="AM1283">
            <v>1060.79</v>
          </cell>
          <cell r="AN1283">
            <v>2740.48</v>
          </cell>
          <cell r="AO1283">
            <v>1154.2</v>
          </cell>
          <cell r="AP1283">
            <v>713.23</v>
          </cell>
          <cell r="AQ1283">
            <v>211.43</v>
          </cell>
          <cell r="AR1283">
            <v>18669.79</v>
          </cell>
          <cell r="AS1283">
            <v>682.55</v>
          </cell>
          <cell r="AT1283">
            <v>646.1</v>
          </cell>
          <cell r="AU1283">
            <v>1681.73</v>
          </cell>
          <cell r="AV1283">
            <v>2009.38</v>
          </cell>
          <cell r="AW1283">
            <v>2958.99</v>
          </cell>
          <cell r="AX1283">
            <v>2426.23</v>
          </cell>
          <cell r="AY1283">
            <v>1954.72</v>
          </cell>
          <cell r="AZ1283">
            <v>921.54</v>
          </cell>
          <cell r="BA1283">
            <v>2378.7800000000002</v>
          </cell>
          <cell r="BB1283">
            <v>2084.75</v>
          </cell>
          <cell r="BC1283">
            <v>575.33000000000004</v>
          </cell>
          <cell r="BD1283">
            <v>349.69</v>
          </cell>
          <cell r="BE1283">
            <v>20069.939999999999</v>
          </cell>
          <cell r="BF1283">
            <v>876.27</v>
          </cell>
          <cell r="BG1283">
            <v>754.09</v>
          </cell>
          <cell r="BH1283">
            <v>1562.45</v>
          </cell>
          <cell r="BI1283">
            <v>2402.81</v>
          </cell>
          <cell r="BJ1283">
            <v>2702.87</v>
          </cell>
          <cell r="BK1283">
            <v>2978.79</v>
          </cell>
          <cell r="BL1283">
            <v>1561.67</v>
          </cell>
          <cell r="BM1283">
            <v>1384</v>
          </cell>
          <cell r="BN1283">
            <v>1863.96</v>
          </cell>
          <cell r="BO1283">
            <v>2206.06</v>
          </cell>
          <cell r="BP1283">
            <v>842.76</v>
          </cell>
          <cell r="BQ1283">
            <v>934.22</v>
          </cell>
          <cell r="BR1283">
            <v>14085.79</v>
          </cell>
          <cell r="BS1283">
            <v>-66.41</v>
          </cell>
          <cell r="BT1283">
            <v>310.16000000000003</v>
          </cell>
          <cell r="BU1283">
            <v>1455.37</v>
          </cell>
          <cell r="BV1283">
            <v>1892.11</v>
          </cell>
          <cell r="BW1283">
            <v>2160.36</v>
          </cell>
          <cell r="BX1283">
            <v>1748.97</v>
          </cell>
          <cell r="BY1283">
            <v>1781.21</v>
          </cell>
          <cell r="BZ1283">
            <v>1092.17</v>
          </cell>
          <cell r="CA1283">
            <v>2050.81</v>
          </cell>
          <cell r="CB1283">
            <v>1534.36</v>
          </cell>
          <cell r="CC1283">
            <v>349.77</v>
          </cell>
          <cell r="CD1283">
            <v>-223.07</v>
          </cell>
          <cell r="CE1283">
            <v>4540.28</v>
          </cell>
          <cell r="CF1283">
            <v>93.34</v>
          </cell>
          <cell r="CG1283">
            <v>9.92</v>
          </cell>
          <cell r="CH1283">
            <v>843.71</v>
          </cell>
          <cell r="CI1283">
            <v>572.4</v>
          </cell>
          <cell r="CJ1283">
            <v>799.3</v>
          </cell>
          <cell r="CK1283">
            <v>343.73</v>
          </cell>
          <cell r="CL1283">
            <v>321.2</v>
          </cell>
          <cell r="CM1283">
            <v>358.54</v>
          </cell>
          <cell r="CN1283">
            <v>269.88</v>
          </cell>
          <cell r="CO1283">
            <v>1061.9000000000001</v>
          </cell>
          <cell r="CP1283">
            <v>-112.62</v>
          </cell>
          <cell r="CQ1283">
            <v>-21.02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</row>
        <row r="1285">
          <cell r="F1285">
            <v>410.41</v>
          </cell>
          <cell r="G1285">
            <v>385.69</v>
          </cell>
          <cell r="H1285">
            <v>1423.22</v>
          </cell>
          <cell r="I1285">
            <v>1947.54</v>
          </cell>
          <cell r="J1285">
            <v>2277.52</v>
          </cell>
          <cell r="K1285">
            <v>2746.61</v>
          </cell>
          <cell r="L1285">
            <v>1605.38</v>
          </cell>
          <cell r="M1285">
            <v>1054.25</v>
          </cell>
          <cell r="N1285">
            <v>2199.46</v>
          </cell>
          <cell r="O1285">
            <v>1752.7</v>
          </cell>
          <cell r="P1285">
            <v>516.80999999999995</v>
          </cell>
          <cell r="Q1285">
            <v>-115.4</v>
          </cell>
          <cell r="R1285">
            <v>15927.91</v>
          </cell>
          <cell r="S1285">
            <v>582.91</v>
          </cell>
          <cell r="T1285">
            <v>285.76</v>
          </cell>
          <cell r="U1285">
            <v>1034.51</v>
          </cell>
          <cell r="V1285">
            <v>2031.86</v>
          </cell>
          <cell r="W1285">
            <v>2487.02</v>
          </cell>
          <cell r="X1285">
            <v>2839.38</v>
          </cell>
          <cell r="Y1285">
            <v>1173.71</v>
          </cell>
          <cell r="Z1285">
            <v>880.55</v>
          </cell>
          <cell r="AA1285">
            <v>2375.62</v>
          </cell>
          <cell r="AB1285">
            <v>1621.73</v>
          </cell>
          <cell r="AC1285">
            <v>389.22</v>
          </cell>
          <cell r="AD1285">
            <v>225.64</v>
          </cell>
          <cell r="AE1285">
            <v>14458.96</v>
          </cell>
          <cell r="AF1285">
            <v>273.39999999999998</v>
          </cell>
          <cell r="AG1285">
            <v>291.08</v>
          </cell>
          <cell r="AH1285">
            <v>1148.05</v>
          </cell>
          <cell r="AI1285">
            <v>2038.71</v>
          </cell>
          <cell r="AJ1285">
            <v>2172.52</v>
          </cell>
          <cell r="AK1285">
            <v>2753.21</v>
          </cell>
          <cell r="AL1285">
            <v>1292.29</v>
          </cell>
          <cell r="AM1285">
            <v>719.96</v>
          </cell>
          <cell r="AN1285">
            <v>2410.2199999999998</v>
          </cell>
          <cell r="AO1285">
            <v>783.85</v>
          </cell>
          <cell r="AP1285">
            <v>529.85</v>
          </cell>
          <cell r="AQ1285">
            <v>45.85</v>
          </cell>
          <cell r="AR1285">
            <v>15012.65</v>
          </cell>
          <cell r="AS1285">
            <v>460.77</v>
          </cell>
          <cell r="AT1285">
            <v>425.99</v>
          </cell>
          <cell r="AU1285">
            <v>1252.4100000000001</v>
          </cell>
          <cell r="AV1285">
            <v>1629.21</v>
          </cell>
          <cell r="AW1285">
            <v>2549.14</v>
          </cell>
          <cell r="AX1285">
            <v>2090.6799999999998</v>
          </cell>
          <cell r="AY1285">
            <v>1634.03</v>
          </cell>
          <cell r="AZ1285">
            <v>546.83000000000004</v>
          </cell>
          <cell r="BA1285">
            <v>2090.58</v>
          </cell>
          <cell r="BB1285">
            <v>1807.51</v>
          </cell>
          <cell r="BC1285">
            <v>387.1</v>
          </cell>
          <cell r="BD1285">
            <v>138.4</v>
          </cell>
          <cell r="BE1285">
            <v>16530.490000000002</v>
          </cell>
          <cell r="BF1285">
            <v>649.87</v>
          </cell>
          <cell r="BG1285">
            <v>458.88</v>
          </cell>
          <cell r="BH1285">
            <v>1252.42</v>
          </cell>
          <cell r="BI1285">
            <v>2045.44</v>
          </cell>
          <cell r="BJ1285">
            <v>2319.11</v>
          </cell>
          <cell r="BK1285">
            <v>2630.34</v>
          </cell>
          <cell r="BL1285">
            <v>1205.3399999999999</v>
          </cell>
          <cell r="BM1285">
            <v>1036.08</v>
          </cell>
          <cell r="BN1285">
            <v>1547.04</v>
          </cell>
          <cell r="BO1285">
            <v>1956.16</v>
          </cell>
          <cell r="BP1285">
            <v>671.76</v>
          </cell>
          <cell r="BQ1285">
            <v>758.04</v>
          </cell>
          <cell r="BR1285">
            <v>10809.89</v>
          </cell>
          <cell r="BS1285">
            <v>-327.51</v>
          </cell>
          <cell r="BT1285">
            <v>60.02</v>
          </cell>
          <cell r="BU1285">
            <v>1143.1500000000001</v>
          </cell>
          <cell r="BV1285">
            <v>1581.6</v>
          </cell>
          <cell r="BW1285">
            <v>1803.29</v>
          </cell>
          <cell r="BX1285">
            <v>1421.2</v>
          </cell>
          <cell r="BY1285">
            <v>1454.57</v>
          </cell>
          <cell r="BZ1285">
            <v>744.74</v>
          </cell>
          <cell r="CA1285">
            <v>1704.06</v>
          </cell>
          <cell r="CB1285">
            <v>1268.0899999999999</v>
          </cell>
          <cell r="CC1285">
            <v>159.75</v>
          </cell>
          <cell r="CD1285">
            <v>-203.08</v>
          </cell>
          <cell r="CE1285">
            <v>1347.28</v>
          </cell>
          <cell r="CF1285">
            <v>-45.49</v>
          </cell>
          <cell r="CG1285">
            <v>-166.54</v>
          </cell>
          <cell r="CH1285">
            <v>537.65</v>
          </cell>
          <cell r="CI1285">
            <v>242.43</v>
          </cell>
          <cell r="CJ1285">
            <v>471.39</v>
          </cell>
          <cell r="CK1285">
            <v>-14.45</v>
          </cell>
          <cell r="CL1285">
            <v>-40.17</v>
          </cell>
          <cell r="CM1285">
            <v>-3.09</v>
          </cell>
          <cell r="CN1285">
            <v>-93.43</v>
          </cell>
          <cell r="CO1285">
            <v>805.44</v>
          </cell>
          <cell r="CP1285">
            <v>-246.72</v>
          </cell>
          <cell r="CQ1285">
            <v>-99.74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  <cell r="DS1285">
            <v>0</v>
          </cell>
          <cell r="DT1285">
            <v>0</v>
          </cell>
          <cell r="DU1285">
            <v>0</v>
          </cell>
          <cell r="DV1285">
            <v>0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</row>
        <row r="1286">
          <cell r="F1286">
            <v>32.83</v>
          </cell>
          <cell r="G1286">
            <v>50.14</v>
          </cell>
          <cell r="H1286">
            <v>68.25</v>
          </cell>
          <cell r="I1286">
            <v>19.29</v>
          </cell>
          <cell r="J1286">
            <v>-62.68</v>
          </cell>
          <cell r="K1286">
            <v>-7.97</v>
          </cell>
          <cell r="L1286">
            <v>23.48</v>
          </cell>
          <cell r="M1286">
            <v>-32.94</v>
          </cell>
          <cell r="N1286">
            <v>-15.18</v>
          </cell>
          <cell r="O1286">
            <v>5.14</v>
          </cell>
          <cell r="P1286">
            <v>6.01</v>
          </cell>
          <cell r="Q1286">
            <v>-46.98</v>
          </cell>
          <cell r="R1286">
            <v>213.51</v>
          </cell>
          <cell r="S1286">
            <v>88.91</v>
          </cell>
          <cell r="T1286">
            <v>12.83</v>
          </cell>
          <cell r="U1286">
            <v>97.41</v>
          </cell>
          <cell r="V1286">
            <v>54.09</v>
          </cell>
          <cell r="W1286">
            <v>-40.92</v>
          </cell>
          <cell r="X1286">
            <v>-5.36</v>
          </cell>
          <cell r="Y1286">
            <v>-38.96</v>
          </cell>
          <cell r="Z1286">
            <v>-69.040000000000006</v>
          </cell>
          <cell r="AA1286">
            <v>18.39</v>
          </cell>
          <cell r="AB1286">
            <v>37.130000000000003</v>
          </cell>
          <cell r="AC1286">
            <v>-17.22</v>
          </cell>
          <cell r="AD1286">
            <v>76.25</v>
          </cell>
          <cell r="AE1286">
            <v>197.82</v>
          </cell>
          <cell r="AF1286">
            <v>74.569999999999993</v>
          </cell>
          <cell r="AG1286">
            <v>-3.2</v>
          </cell>
          <cell r="AH1286">
            <v>126.91</v>
          </cell>
          <cell r="AI1286">
            <v>45.44</v>
          </cell>
          <cell r="AJ1286">
            <v>-67.97</v>
          </cell>
          <cell r="AK1286">
            <v>15.56</v>
          </cell>
          <cell r="AL1286">
            <v>-16.510000000000002</v>
          </cell>
          <cell r="AM1286">
            <v>-46.24</v>
          </cell>
          <cell r="AN1286">
            <v>2.69</v>
          </cell>
          <cell r="AO1286">
            <v>38.17</v>
          </cell>
          <cell r="AP1286">
            <v>-8.92</v>
          </cell>
          <cell r="AQ1286">
            <v>37.32</v>
          </cell>
          <cell r="AR1286">
            <v>124.42</v>
          </cell>
          <cell r="AS1286">
            <v>62.85</v>
          </cell>
          <cell r="AT1286">
            <v>5.0999999999999996</v>
          </cell>
          <cell r="AU1286">
            <v>112.96</v>
          </cell>
          <cell r="AV1286">
            <v>27.1</v>
          </cell>
          <cell r="AW1286">
            <v>23.48</v>
          </cell>
          <cell r="AX1286">
            <v>-42.63</v>
          </cell>
          <cell r="AY1286">
            <v>-19.57</v>
          </cell>
          <cell r="AZ1286">
            <v>-49.36</v>
          </cell>
          <cell r="BA1286">
            <v>-40.94</v>
          </cell>
          <cell r="BB1286">
            <v>-14.12</v>
          </cell>
          <cell r="BC1286">
            <v>-27.6</v>
          </cell>
          <cell r="BD1286">
            <v>87.15</v>
          </cell>
          <cell r="BE1286">
            <v>83.42</v>
          </cell>
          <cell r="BF1286">
            <v>66.64</v>
          </cell>
          <cell r="BG1286">
            <v>58.68</v>
          </cell>
          <cell r="BH1286">
            <v>-6.16</v>
          </cell>
          <cell r="BI1286">
            <v>36.22</v>
          </cell>
          <cell r="BJ1286">
            <v>-19.22</v>
          </cell>
          <cell r="BK1286">
            <v>25.78</v>
          </cell>
          <cell r="BL1286">
            <v>-35.07</v>
          </cell>
          <cell r="BM1286">
            <v>-81.09</v>
          </cell>
          <cell r="BN1286">
            <v>-16.34</v>
          </cell>
          <cell r="BO1286">
            <v>-9.31</v>
          </cell>
          <cell r="BP1286">
            <v>-24.35</v>
          </cell>
          <cell r="BQ1286">
            <v>87.63</v>
          </cell>
          <cell r="BR1286">
            <v>-192.64</v>
          </cell>
          <cell r="BS1286">
            <v>66.010000000000005</v>
          </cell>
          <cell r="BT1286">
            <v>53.79</v>
          </cell>
          <cell r="BU1286">
            <v>3.25</v>
          </cell>
          <cell r="BV1286">
            <v>23.67</v>
          </cell>
          <cell r="BW1286">
            <v>-53.31</v>
          </cell>
          <cell r="BX1286">
            <v>-53.06</v>
          </cell>
          <cell r="BY1286">
            <v>-17.850000000000001</v>
          </cell>
          <cell r="BZ1286">
            <v>-97.94</v>
          </cell>
          <cell r="CA1286">
            <v>16.28</v>
          </cell>
          <cell r="CB1286">
            <v>-13.89</v>
          </cell>
          <cell r="CC1286">
            <v>26.23</v>
          </cell>
          <cell r="CD1286">
            <v>-145.81</v>
          </cell>
          <cell r="CE1286">
            <v>-134.82</v>
          </cell>
          <cell r="CF1286">
            <v>-15.57</v>
          </cell>
          <cell r="CG1286">
            <v>9.86</v>
          </cell>
          <cell r="CH1286">
            <v>-1.39</v>
          </cell>
          <cell r="CI1286">
            <v>-19.5</v>
          </cell>
          <cell r="CJ1286">
            <v>-14.7</v>
          </cell>
          <cell r="CK1286">
            <v>-18.04</v>
          </cell>
          <cell r="CL1286">
            <v>12.59</v>
          </cell>
          <cell r="CM1286">
            <v>-67.02</v>
          </cell>
          <cell r="CN1286">
            <v>-39.33</v>
          </cell>
          <cell r="CO1286">
            <v>-5.48</v>
          </cell>
          <cell r="CP1286">
            <v>17.52</v>
          </cell>
          <cell r="CQ1286">
            <v>6.24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</row>
        <row r="1287">
          <cell r="F1287">
            <v>443.24</v>
          </cell>
          <cell r="G1287">
            <v>435.83</v>
          </cell>
          <cell r="H1287">
            <v>1491.47</v>
          </cell>
          <cell r="I1287">
            <v>1966.83</v>
          </cell>
          <cell r="J1287">
            <v>2214.84</v>
          </cell>
          <cell r="K1287">
            <v>2738.64</v>
          </cell>
          <cell r="L1287">
            <v>1628.87</v>
          </cell>
          <cell r="M1287">
            <v>1021.31</v>
          </cell>
          <cell r="N1287">
            <v>2184.2800000000002</v>
          </cell>
          <cell r="O1287">
            <v>1757.84</v>
          </cell>
          <cell r="P1287">
            <v>522.82000000000005</v>
          </cell>
          <cell r="Q1287">
            <v>-162.38</v>
          </cell>
          <cell r="R1287">
            <v>16141.42</v>
          </cell>
          <cell r="S1287">
            <v>671.81</v>
          </cell>
          <cell r="T1287">
            <v>298.58999999999997</v>
          </cell>
          <cell r="U1287">
            <v>1131.92</v>
          </cell>
          <cell r="V1287">
            <v>2085.94</v>
          </cell>
          <cell r="W1287">
            <v>2446.1</v>
          </cell>
          <cell r="X1287">
            <v>2834.02</v>
          </cell>
          <cell r="Y1287">
            <v>1134.74</v>
          </cell>
          <cell r="Z1287">
            <v>811.51</v>
          </cell>
          <cell r="AA1287">
            <v>2394.0100000000002</v>
          </cell>
          <cell r="AB1287">
            <v>1658.87</v>
          </cell>
          <cell r="AC1287">
            <v>372</v>
          </cell>
          <cell r="AD1287">
            <v>301.89</v>
          </cell>
          <cell r="AE1287">
            <v>14656.78</v>
          </cell>
          <cell r="AF1287">
            <v>347.97</v>
          </cell>
          <cell r="AG1287">
            <v>287.88</v>
          </cell>
          <cell r="AH1287">
            <v>1274.96</v>
          </cell>
          <cell r="AI1287">
            <v>2084.15</v>
          </cell>
          <cell r="AJ1287">
            <v>2104.5500000000002</v>
          </cell>
          <cell r="AK1287">
            <v>2768.77</v>
          </cell>
          <cell r="AL1287">
            <v>1275.77</v>
          </cell>
          <cell r="AM1287">
            <v>673.72</v>
          </cell>
          <cell r="AN1287">
            <v>2412.91</v>
          </cell>
          <cell r="AO1287">
            <v>822.01</v>
          </cell>
          <cell r="AP1287">
            <v>520.91999999999996</v>
          </cell>
          <cell r="AQ1287">
            <v>83.17</v>
          </cell>
          <cell r="AR1287">
            <v>15137.08</v>
          </cell>
          <cell r="AS1287">
            <v>523.62</v>
          </cell>
          <cell r="AT1287">
            <v>431.09</v>
          </cell>
          <cell r="AU1287">
            <v>1365.37</v>
          </cell>
          <cell r="AV1287">
            <v>1656.3</v>
          </cell>
          <cell r="AW1287">
            <v>2572.62</v>
          </cell>
          <cell r="AX1287">
            <v>2048.0500000000002</v>
          </cell>
          <cell r="AY1287">
            <v>1614.46</v>
          </cell>
          <cell r="AZ1287">
            <v>497.47</v>
          </cell>
          <cell r="BA1287">
            <v>2049.64</v>
          </cell>
          <cell r="BB1287">
            <v>1793.4</v>
          </cell>
          <cell r="BC1287">
            <v>359.49</v>
          </cell>
          <cell r="BD1287">
            <v>225.55</v>
          </cell>
          <cell r="BE1287">
            <v>16613.91</v>
          </cell>
          <cell r="BF1287">
            <v>716.51</v>
          </cell>
          <cell r="BG1287">
            <v>517.57000000000005</v>
          </cell>
          <cell r="BH1287">
            <v>1246.26</v>
          </cell>
          <cell r="BI1287">
            <v>2081.66</v>
          </cell>
          <cell r="BJ1287">
            <v>2299.89</v>
          </cell>
          <cell r="BK1287">
            <v>2656.13</v>
          </cell>
          <cell r="BL1287">
            <v>1170.27</v>
          </cell>
          <cell r="BM1287">
            <v>954.99</v>
          </cell>
          <cell r="BN1287">
            <v>1530.7</v>
          </cell>
          <cell r="BO1287">
            <v>1946.85</v>
          </cell>
          <cell r="BP1287">
            <v>647.41</v>
          </cell>
          <cell r="BQ1287">
            <v>845.67</v>
          </cell>
          <cell r="BR1287">
            <v>10617.25</v>
          </cell>
          <cell r="BS1287">
            <v>-261.51</v>
          </cell>
          <cell r="BT1287">
            <v>113.81</v>
          </cell>
          <cell r="BU1287">
            <v>1146.4000000000001</v>
          </cell>
          <cell r="BV1287">
            <v>1605.27</v>
          </cell>
          <cell r="BW1287">
            <v>1749.98</v>
          </cell>
          <cell r="BX1287">
            <v>1368.14</v>
          </cell>
          <cell r="BY1287">
            <v>1436.72</v>
          </cell>
          <cell r="BZ1287">
            <v>646.80999999999995</v>
          </cell>
          <cell r="CA1287">
            <v>1720.34</v>
          </cell>
          <cell r="CB1287">
            <v>1254.21</v>
          </cell>
          <cell r="CC1287">
            <v>185.98</v>
          </cell>
          <cell r="CD1287">
            <v>-348.89</v>
          </cell>
          <cell r="CE1287">
            <v>1212.46</v>
          </cell>
          <cell r="CF1287">
            <v>-61.06</v>
          </cell>
          <cell r="CG1287">
            <v>-156.68</v>
          </cell>
          <cell r="CH1287">
            <v>536.27</v>
          </cell>
          <cell r="CI1287">
            <v>222.92</v>
          </cell>
          <cell r="CJ1287">
            <v>456.69</v>
          </cell>
          <cell r="CK1287">
            <v>-32.479999999999997</v>
          </cell>
          <cell r="CL1287">
            <v>-27.58</v>
          </cell>
          <cell r="CM1287">
            <v>-70.11</v>
          </cell>
          <cell r="CN1287">
            <v>-132.75</v>
          </cell>
          <cell r="CO1287">
            <v>799.96</v>
          </cell>
          <cell r="CP1287">
            <v>-229.21</v>
          </cell>
          <cell r="CQ1287">
            <v>-93.5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0</v>
          </cell>
          <cell r="DM1287">
            <v>0</v>
          </cell>
          <cell r="DN1287">
            <v>0</v>
          </cell>
          <cell r="DO1287">
            <v>0</v>
          </cell>
          <cell r="DP1287">
            <v>0</v>
          </cell>
          <cell r="DQ1287">
            <v>0</v>
          </cell>
          <cell r="DR1287">
            <v>0</v>
          </cell>
          <cell r="DS1287">
            <v>0</v>
          </cell>
          <cell r="DT1287">
            <v>0</v>
          </cell>
          <cell r="DU1287">
            <v>0</v>
          </cell>
          <cell r="DV1287">
            <v>0</v>
          </cell>
          <cell r="DW1287">
            <v>0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3"/>
      <sheetName val="Table 1"/>
      <sheetName val="Table 2"/>
      <sheetName val="Table 4"/>
      <sheetName val="Table 5"/>
      <sheetName val="Table3ACsummary"/>
      <sheetName val="Table 3 TransCost"/>
      <sheetName val="Table 3 UT CP Wind_2023"/>
      <sheetName val="Table 3 WYAE Wind_2024"/>
      <sheetName val="Table 3 PV wS UTS_2024"/>
      <sheetName val="Table 3 PV wS UTS_2030"/>
      <sheetName val="Table 3 PV wS UTN_2024"/>
      <sheetName val="Table 3 PV wS JB_2024"/>
      <sheetName val="Table 3 PV wS JB_2029"/>
      <sheetName val="Table 3 PV wS SO_2024"/>
      <sheetName val="Table 3 PV wS YK_2024"/>
      <sheetName val="Table 3 185 MW (NTN) 2026)"/>
      <sheetName val="Table 3 YK Wind wS_2029"/>
      <sheetName val="Table 3 ID Wind_2030"/>
      <sheetName val="Table 3 ID Wind wS_2032"/>
    </sheetNames>
    <sheetDataSet>
      <sheetData sheetId="0"/>
      <sheetData sheetId="1">
        <row r="39">
          <cell r="I39">
            <v>6.9199999999999998E-2</v>
          </cell>
        </row>
      </sheetData>
      <sheetData sheetId="2"/>
      <sheetData sheetId="3">
        <row r="5">
          <cell r="H5">
            <v>43738</v>
          </cell>
        </row>
      </sheetData>
      <sheetData sheetId="4">
        <row r="6">
          <cell r="M6">
            <v>69.2</v>
          </cell>
        </row>
      </sheetData>
      <sheetData sheetId="5"/>
      <sheetData sheetId="6">
        <row r="4">
          <cell r="B4" t="str">
            <v>Aeolus_Wyoming - to - Utah S, Expansion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  <sheetName val="45 - UT 2016"/>
    </sheetNames>
    <sheetDataSet>
      <sheetData sheetId="0" refreshError="1"/>
      <sheetData sheetId="1" refreshError="1"/>
      <sheetData sheetId="2">
        <row r="8">
          <cell r="I8">
            <v>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M4" t="str">
            <v>Utah 2016.Q4</v>
          </cell>
        </row>
      </sheetData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4"/>
      <sheetName val="Table 5"/>
      <sheetName val="Table 3 WY Wind 2021"/>
      <sheetName val="Table 3 DJ Wind 203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</sheetNames>
    <sheetDataSet>
      <sheetData sheetId="0">
        <row r="17">
          <cell r="I17">
            <v>0</v>
          </cell>
        </row>
      </sheetData>
      <sheetData sheetId="1"/>
      <sheetData sheetId="2" refreshError="1"/>
      <sheetData sheetId="3">
        <row r="6">
          <cell r="M6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C85"/>
  <sheetViews>
    <sheetView tabSelected="1" topLeftCell="A30" zoomScale="70" zoomScaleNormal="70" workbookViewId="0">
      <selection activeCell="A2" sqref="A2"/>
    </sheetView>
  </sheetViews>
  <sheetFormatPr defaultRowHeight="12.75"/>
  <cols>
    <col min="1" max="1" width="12.5" style="3" customWidth="1"/>
    <col min="2" max="2" width="10.83203125" style="3" customWidth="1"/>
    <col min="3" max="3" width="14.1640625" style="3" customWidth="1"/>
    <col min="4" max="4" width="6.5" style="3" customWidth="1"/>
    <col min="5" max="5" width="18.83203125" style="3" customWidth="1"/>
    <col min="6" max="6" width="3.5" style="3" bestFit="1" customWidth="1"/>
    <col min="7" max="7" width="20" style="3" customWidth="1"/>
    <col min="8" max="8" width="9.33203125" style="3" customWidth="1"/>
    <col min="9" max="9" width="9.6640625" style="3" customWidth="1"/>
    <col min="10" max="10" width="4.83203125" customWidth="1"/>
    <col min="11" max="11" width="16.6640625" customWidth="1"/>
    <col min="12" max="12" width="19.1640625" customWidth="1"/>
    <col min="16" max="17" width="17.6640625" customWidth="1"/>
    <col min="18" max="18" width="12.83203125" customWidth="1"/>
    <col min="19" max="19" width="12.5" customWidth="1"/>
    <col min="20" max="21" width="12.83203125" customWidth="1"/>
    <col min="22" max="22" width="11.83203125" customWidth="1"/>
    <col min="23" max="23" width="13.1640625" customWidth="1"/>
    <col min="24" max="24" width="12" customWidth="1"/>
    <col min="25" max="25" width="13.33203125" customWidth="1"/>
    <col min="26" max="26" width="14.1640625" customWidth="1"/>
    <col min="27" max="27" width="14.6640625" customWidth="1"/>
    <col min="28" max="28" width="14.83203125" customWidth="1"/>
    <col min="29" max="29" width="15.1640625" customWidth="1"/>
    <col min="30" max="30" width="15" customWidth="1"/>
    <col min="31" max="31" width="14.6640625" customWidth="1"/>
    <col min="32" max="32" width="17.6640625" customWidth="1"/>
    <col min="33" max="33" width="15.5" customWidth="1"/>
    <col min="34" max="34" width="10.83203125" customWidth="1"/>
    <col min="35" max="35" width="14" customWidth="1"/>
    <col min="36" max="36" width="12.5" customWidth="1"/>
    <col min="38" max="39" width="10" customWidth="1"/>
    <col min="40" max="54" width="15.33203125" customWidth="1"/>
    <col min="55" max="55" width="14.1640625" customWidth="1"/>
    <col min="56" max="58" width="9" customWidth="1"/>
    <col min="59" max="59" width="10.6640625" customWidth="1"/>
    <col min="60" max="62" width="16.1640625" customWidth="1"/>
    <col min="63" max="63" width="14.83203125" customWidth="1"/>
    <col min="64" max="64" width="17.83203125" customWidth="1"/>
    <col min="65" max="65" width="14.33203125" customWidth="1"/>
    <col min="66" max="66" width="16.6640625" customWidth="1"/>
    <col min="67" max="76" width="16" customWidth="1"/>
    <col min="77" max="77" width="20.6640625" customWidth="1"/>
    <col min="78" max="78" width="11.6640625" customWidth="1"/>
    <col min="79" max="79" width="13.33203125" customWidth="1"/>
    <col min="80" max="80" width="12.1640625" customWidth="1"/>
    <col min="82" max="103" width="15.33203125" customWidth="1"/>
    <col min="106" max="106" width="17.33203125" customWidth="1"/>
    <col min="107" max="107" width="16.6640625" customWidth="1"/>
    <col min="108" max="108" width="15" customWidth="1"/>
  </cols>
  <sheetData>
    <row r="1" spans="2:107" customFormat="1" ht="15.75" hidden="1">
      <c r="B1" s="1" t="s">
        <v>35</v>
      </c>
      <c r="C1" s="2"/>
      <c r="D1" s="2"/>
      <c r="E1" s="2"/>
      <c r="F1" s="2"/>
      <c r="G1" s="11"/>
      <c r="H1" s="36"/>
      <c r="I1" s="5"/>
    </row>
    <row r="2" spans="2:107" customFormat="1" ht="5.25" customHeight="1">
      <c r="B2" s="1"/>
      <c r="C2" s="2"/>
      <c r="D2" s="2"/>
      <c r="E2" s="2"/>
      <c r="F2" s="3"/>
      <c r="G2" s="11"/>
      <c r="H2" s="36"/>
      <c r="I2" s="5"/>
    </row>
    <row r="3" spans="2:107" customFormat="1" ht="15.75">
      <c r="B3" s="1" t="s">
        <v>20</v>
      </c>
      <c r="C3" s="2"/>
      <c r="D3" s="2"/>
      <c r="E3" s="2"/>
      <c r="F3" s="2"/>
      <c r="G3" s="11"/>
      <c r="H3" s="36"/>
      <c r="I3" s="3"/>
      <c r="K3">
        <f>MATCH('Table 5'!K5,'Table 5'!$B$12:$B$264,FALSE)+ROW('Table 5'!B11)</f>
        <v>24</v>
      </c>
      <c r="DB3" s="195">
        <v>0</v>
      </c>
      <c r="DC3" t="s">
        <v>88</v>
      </c>
    </row>
    <row r="4" spans="2:107" customFormat="1" ht="15.75">
      <c r="B4" s="4" t="s">
        <v>17</v>
      </c>
      <c r="C4" s="4"/>
      <c r="D4" s="4"/>
      <c r="E4" s="4"/>
      <c r="F4" s="4"/>
      <c r="G4" s="1"/>
      <c r="H4" s="36"/>
      <c r="I4" s="3"/>
      <c r="K4">
        <v>322</v>
      </c>
      <c r="P4" s="169" t="s">
        <v>58</v>
      </c>
      <c r="Q4" s="169"/>
      <c r="R4" s="169"/>
      <c r="DB4">
        <v>1700</v>
      </c>
      <c r="DC4" t="s">
        <v>89</v>
      </c>
    </row>
    <row r="5" spans="2:107" customFormat="1" ht="15.75">
      <c r="B5" s="4" t="str">
        <f ca="1">'Table 5'!M4&amp; " - "&amp;TEXT(Study_MW,"#.0")&amp;" MW and "&amp;TEXT(Study_CF,"#.0%")&amp;" CF"</f>
        <v>Elektron Solar - 80.0 MW and 29.4% CF</v>
      </c>
      <c r="C5" s="4"/>
      <c r="D5" s="4"/>
      <c r="E5" s="4"/>
      <c r="F5" s="4"/>
      <c r="G5" s="1"/>
      <c r="H5" s="36"/>
      <c r="I5" s="5"/>
      <c r="P5" s="170">
        <v>0.19110185946338937</v>
      </c>
      <c r="Q5" s="170">
        <v>0.17942392948633207</v>
      </c>
      <c r="R5" s="170">
        <v>0.1271079447656262</v>
      </c>
      <c r="S5" s="170">
        <v>0.76028737403417868</v>
      </c>
      <c r="T5" s="170">
        <v>0.76028737403417868</v>
      </c>
      <c r="U5" s="170">
        <v>0.38371436341206699</v>
      </c>
      <c r="V5" s="170">
        <v>0.3269329984960806</v>
      </c>
      <c r="W5" s="170">
        <v>0.3269329984960806</v>
      </c>
      <c r="X5" s="170">
        <v>0.35161226356897352</v>
      </c>
      <c r="Y5" s="170">
        <v>0.35161226356897352</v>
      </c>
      <c r="Z5" s="170">
        <v>0.30222943999568985</v>
      </c>
      <c r="AA5" s="170">
        <v>0.31403713524649896</v>
      </c>
      <c r="AB5" s="170">
        <v>0.31403713524649896</v>
      </c>
      <c r="AC5" s="170">
        <v>0.31403713524649896</v>
      </c>
      <c r="AD5" s="170">
        <v>0.30222943999568985</v>
      </c>
      <c r="AE5" s="170">
        <v>0.30222943999568985</v>
      </c>
      <c r="AF5" s="170">
        <v>0.30222943999568985</v>
      </c>
      <c r="AG5" s="170">
        <v>1</v>
      </c>
      <c r="AH5" s="170"/>
      <c r="AI5" s="170"/>
      <c r="AJ5" s="170"/>
      <c r="AK5" s="170"/>
      <c r="DB5" s="176">
        <f>$DB$3*$DB$4</f>
        <v>0</v>
      </c>
      <c r="DC5" t="s">
        <v>85</v>
      </c>
    </row>
    <row r="6" spans="2:107" customFormat="1" ht="14.25" hidden="1">
      <c r="B6" s="20"/>
      <c r="C6" s="4"/>
      <c r="D6" s="4"/>
      <c r="E6" s="4"/>
      <c r="F6" s="4"/>
      <c r="G6" s="11"/>
      <c r="H6" s="36"/>
      <c r="I6" s="5"/>
    </row>
    <row r="7" spans="2:107" customFormat="1" ht="38.25">
      <c r="B7" s="3"/>
      <c r="C7" s="7"/>
      <c r="D7" s="7"/>
      <c r="E7" s="3"/>
      <c r="F7" s="3"/>
      <c r="G7" s="3"/>
      <c r="H7" s="36"/>
      <c r="I7" s="49"/>
      <c r="AL7" s="214" t="s">
        <v>74</v>
      </c>
      <c r="AM7" s="214"/>
    </row>
    <row r="8" spans="2:107" s="211" customFormat="1" ht="40.5" customHeight="1">
      <c r="B8" s="202"/>
      <c r="C8" s="202"/>
      <c r="D8" s="202"/>
      <c r="E8" s="204"/>
      <c r="F8" s="205"/>
      <c r="G8" s="203" t="s">
        <v>14</v>
      </c>
      <c r="H8" s="207"/>
      <c r="I8" s="213"/>
      <c r="K8"/>
      <c r="L8"/>
      <c r="M8"/>
      <c r="P8" s="214"/>
      <c r="Q8" s="214"/>
      <c r="R8" s="214"/>
      <c r="S8" s="211" t="s">
        <v>207</v>
      </c>
      <c r="T8" s="219" t="s">
        <v>208</v>
      </c>
      <c r="U8" s="216"/>
      <c r="V8" s="219" t="s">
        <v>209</v>
      </c>
      <c r="W8" s="219" t="s">
        <v>210</v>
      </c>
      <c r="X8" s="219" t="s">
        <v>212</v>
      </c>
      <c r="Y8" s="219" t="s">
        <v>213</v>
      </c>
      <c r="Z8" s="216" t="s">
        <v>215</v>
      </c>
      <c r="AA8" s="211" t="s">
        <v>217</v>
      </c>
      <c r="AB8" s="219" t="s">
        <v>218</v>
      </c>
      <c r="AC8" s="219" t="s">
        <v>219</v>
      </c>
      <c r="AD8" s="211" t="s">
        <v>221</v>
      </c>
      <c r="AE8" s="219" t="s">
        <v>222</v>
      </c>
      <c r="AF8" s="219" t="s">
        <v>223</v>
      </c>
      <c r="AG8" s="219" t="s">
        <v>174</v>
      </c>
      <c r="AL8" s="219">
        <f>P8</f>
        <v>0</v>
      </c>
      <c r="AM8" s="219"/>
      <c r="AN8" s="219">
        <f t="shared" ref="AN8" si="0">R8</f>
        <v>0</v>
      </c>
      <c r="AO8" s="219" t="str">
        <f t="shared" ref="AO8" si="1">S8</f>
        <v>IRP19Wind_wS_YK_T 2029</v>
      </c>
      <c r="AP8" s="219" t="str">
        <f t="shared" ref="AP8" si="2">T8</f>
        <v>IRP19Wind_wS_YK_T 2037</v>
      </c>
      <c r="AQ8" s="219">
        <f t="shared" ref="AQ8" si="3">U8</f>
        <v>0</v>
      </c>
      <c r="AR8" s="219" t="str">
        <f t="shared" ref="AR8" si="4">V8</f>
        <v>IRP19Solar_wS_YK_T 2024</v>
      </c>
      <c r="AS8" s="219" t="str">
        <f t="shared" ref="AS8" si="5">W8</f>
        <v>IRP19Solar_wS_YK_T 2036</v>
      </c>
      <c r="AT8" s="219" t="str">
        <f t="shared" ref="AT8" si="6">X8</f>
        <v>IRP19Solar_wS_OR_T 2024</v>
      </c>
      <c r="AU8" s="219" t="str">
        <f t="shared" ref="AU8" si="7">Y8</f>
        <v>IRP19Solar_wS_OR_T 2033</v>
      </c>
      <c r="AV8" s="219" t="str">
        <f t="shared" ref="AV8" si="8">Z8</f>
        <v>IRP19Solar_wS_UT_UTN_T 2024</v>
      </c>
      <c r="AW8" s="219" t="str">
        <f t="shared" ref="AW8" si="9">AA8</f>
        <v>IRP19Solar_wS_WY_JB_T 2024</v>
      </c>
      <c r="AX8" s="219" t="str">
        <f t="shared" ref="AX8" si="10">AB8</f>
        <v>IRP19Solar_wS_WY_JB_T 2029</v>
      </c>
      <c r="AY8" s="219" t="str">
        <f t="shared" ref="AY8" si="11">AC8</f>
        <v>IRP19Solar_wS_WY_JB_T 2038</v>
      </c>
      <c r="AZ8" s="219" t="str">
        <f t="shared" ref="AZ8" si="12">AD8</f>
        <v>IRP19Solar_wS_UT_UTS_T 2024</v>
      </c>
      <c r="BA8" s="219" t="str">
        <f t="shared" ref="BA8" si="13">AE8</f>
        <v>IRP19Solar_wS_UT_UTS_T 2030</v>
      </c>
      <c r="BB8" s="219" t="str">
        <f>AF8</f>
        <v>IRP19Solar_wS_UT_UTS_T 2037</v>
      </c>
      <c r="BC8" s="219" t="str">
        <f>AG8</f>
        <v>IRP19_SCCT_NTN_2026_185MW</v>
      </c>
      <c r="BD8" s="219"/>
      <c r="BE8" s="219"/>
      <c r="BF8" s="219"/>
      <c r="BH8" s="214" t="s">
        <v>75</v>
      </c>
      <c r="BI8" s="214"/>
      <c r="BJ8" s="214"/>
      <c r="BK8" s="219" t="str">
        <f t="shared" ref="BK8:BY9" si="14">S8</f>
        <v>IRP19Wind_wS_YK_T 2029</v>
      </c>
      <c r="BL8" s="219" t="str">
        <f t="shared" si="14"/>
        <v>IRP19Wind_wS_YK_T 2037</v>
      </c>
      <c r="BM8" s="219">
        <f t="shared" si="14"/>
        <v>0</v>
      </c>
      <c r="BN8" s="219" t="str">
        <f t="shared" si="14"/>
        <v>IRP19Solar_wS_YK_T 2024</v>
      </c>
      <c r="BO8" s="219" t="str">
        <f t="shared" si="14"/>
        <v>IRP19Solar_wS_YK_T 2036</v>
      </c>
      <c r="BP8" s="219" t="str">
        <f t="shared" si="14"/>
        <v>IRP19Solar_wS_OR_T 2024</v>
      </c>
      <c r="BQ8" s="219" t="str">
        <f t="shared" si="14"/>
        <v>IRP19Solar_wS_OR_T 2033</v>
      </c>
      <c r="BR8" s="219" t="str">
        <f t="shared" si="14"/>
        <v>IRP19Solar_wS_UT_UTN_T 2024</v>
      </c>
      <c r="BS8" s="219" t="str">
        <f t="shared" si="14"/>
        <v>IRP19Solar_wS_WY_JB_T 2024</v>
      </c>
      <c r="BT8" s="219" t="str">
        <f t="shared" si="14"/>
        <v>IRP19Solar_wS_WY_JB_T 2029</v>
      </c>
      <c r="BU8" s="219" t="str">
        <f t="shared" si="14"/>
        <v>IRP19Solar_wS_WY_JB_T 2038</v>
      </c>
      <c r="BV8" s="219" t="str">
        <f t="shared" si="14"/>
        <v>IRP19Solar_wS_UT_UTS_T 2024</v>
      </c>
      <c r="BW8" s="219" t="str">
        <f t="shared" si="14"/>
        <v>IRP19Solar_wS_UT_UTS_T 2030</v>
      </c>
      <c r="BX8" s="219" t="str">
        <f t="shared" si="14"/>
        <v>IRP19Solar_wS_UT_UTS_T 2037</v>
      </c>
      <c r="BY8" s="219" t="str">
        <f t="shared" si="14"/>
        <v>IRP19_SCCT_NTN_2026_185MW</v>
      </c>
      <c r="BZ8" s="219"/>
      <c r="CA8" s="219"/>
      <c r="CB8" s="219"/>
      <c r="CD8" s="214" t="s">
        <v>76</v>
      </c>
      <c r="CE8" s="214"/>
      <c r="CF8" s="214"/>
      <c r="CI8" s="219"/>
      <c r="CN8" s="219"/>
      <c r="DB8" s="188" t="s">
        <v>75</v>
      </c>
      <c r="DC8" s="189" t="s">
        <v>76</v>
      </c>
    </row>
    <row r="9" spans="2:107" s="197" customFormat="1" ht="76.5" customHeight="1">
      <c r="B9" s="202"/>
      <c r="C9" s="203" t="s">
        <v>6</v>
      </c>
      <c r="D9" s="203"/>
      <c r="E9" s="204" t="s">
        <v>18</v>
      </c>
      <c r="F9" s="205"/>
      <c r="G9" s="206">
        <f ca="1">Study_CF</f>
        <v>0.29365666427901255</v>
      </c>
      <c r="H9" s="207"/>
      <c r="I9" s="208"/>
      <c r="K9"/>
      <c r="L9"/>
      <c r="M9"/>
      <c r="P9" s="197" t="s">
        <v>202</v>
      </c>
      <c r="Q9" s="219" t="s">
        <v>236</v>
      </c>
      <c r="R9" s="197" t="s">
        <v>203</v>
      </c>
      <c r="S9" s="197" t="s">
        <v>204</v>
      </c>
      <c r="T9" s="219" t="s">
        <v>204</v>
      </c>
      <c r="U9" s="216" t="s">
        <v>205</v>
      </c>
      <c r="V9" s="197" t="s">
        <v>206</v>
      </c>
      <c r="W9" s="219" t="s">
        <v>206</v>
      </c>
      <c r="X9" s="197" t="s">
        <v>211</v>
      </c>
      <c r="Y9" s="219" t="s">
        <v>211</v>
      </c>
      <c r="Z9" s="216" t="s">
        <v>214</v>
      </c>
      <c r="AA9" s="197" t="s">
        <v>216</v>
      </c>
      <c r="AB9" s="219" t="s">
        <v>216</v>
      </c>
      <c r="AC9" s="219" t="s">
        <v>216</v>
      </c>
      <c r="AD9" s="197" t="s">
        <v>220</v>
      </c>
      <c r="AE9" s="219" t="s">
        <v>220</v>
      </c>
      <c r="AF9" s="219" t="s">
        <v>220</v>
      </c>
      <c r="AG9" s="211" t="s">
        <v>174</v>
      </c>
      <c r="AH9" s="211"/>
      <c r="AI9" s="211"/>
      <c r="AK9" s="210"/>
      <c r="AL9" s="197" t="str">
        <f>P9</f>
        <v>IRP19Wind_ID_T</v>
      </c>
      <c r="AM9" s="219" t="str">
        <f t="shared" ref="AM9:BA9" si="15">Q9</f>
        <v>IRP19Wind_UT_CP_T</v>
      </c>
      <c r="AN9" s="197" t="str">
        <f t="shared" si="15"/>
        <v>IRP19Wind_WYAE_T</v>
      </c>
      <c r="AO9" s="197" t="str">
        <f t="shared" si="15"/>
        <v>IRP19Wind_wS_YK_T</v>
      </c>
      <c r="AP9" s="197" t="str">
        <f t="shared" si="15"/>
        <v>IRP19Wind_wS_YK_T</v>
      </c>
      <c r="AQ9" s="216" t="str">
        <f t="shared" si="15"/>
        <v>IRP19Wind_wS_ID_T</v>
      </c>
      <c r="AR9" s="197" t="str">
        <f t="shared" si="15"/>
        <v>IRP19Solar_wS_YK_T</v>
      </c>
      <c r="AS9" s="197" t="str">
        <f t="shared" si="15"/>
        <v>IRP19Solar_wS_YK_T</v>
      </c>
      <c r="AT9" s="197" t="str">
        <f t="shared" si="15"/>
        <v>IRP19Solar_wS_OR_T</v>
      </c>
      <c r="AU9" s="197" t="str">
        <f t="shared" si="15"/>
        <v>IRP19Solar_wS_OR_T</v>
      </c>
      <c r="AV9" s="216" t="str">
        <f t="shared" si="15"/>
        <v>IRP19Solar_wS_UT_UTN_T</v>
      </c>
      <c r="AW9" s="197" t="str">
        <f t="shared" si="15"/>
        <v>IRP19Solar_wS_WY_JB_T</v>
      </c>
      <c r="AX9" s="211" t="str">
        <f t="shared" si="15"/>
        <v>IRP19Solar_wS_WY_JB_T</v>
      </c>
      <c r="AY9" s="211" t="str">
        <f t="shared" si="15"/>
        <v>IRP19Solar_wS_WY_JB_T</v>
      </c>
      <c r="AZ9" s="211" t="str">
        <f t="shared" si="15"/>
        <v>IRP19Solar_wS_UT_UTS_T</v>
      </c>
      <c r="BA9" s="211" t="str">
        <f t="shared" si="15"/>
        <v>IRP19Solar_wS_UT_UTS_T</v>
      </c>
      <c r="BB9" s="211" t="str">
        <f>AF9</f>
        <v>IRP19Solar_wS_UT_UTS_T</v>
      </c>
      <c r="BC9" s="219" t="str">
        <f>AG9</f>
        <v>IRP19_SCCT_NTN_2026_185MW</v>
      </c>
      <c r="BD9" s="211"/>
      <c r="BE9" s="211"/>
      <c r="BF9" s="211"/>
      <c r="BH9" s="197" t="str">
        <f>P9</f>
        <v>IRP19Wind_ID_T</v>
      </c>
      <c r="BI9" s="219" t="str">
        <f>Q9</f>
        <v>IRP19Wind_UT_CP_T</v>
      </c>
      <c r="BJ9" s="219" t="str">
        <f>R9</f>
        <v>IRP19Wind_WYAE_T</v>
      </c>
      <c r="BK9" s="219" t="str">
        <f t="shared" si="14"/>
        <v>IRP19Wind_wS_YK_T</v>
      </c>
      <c r="BL9" s="219" t="str">
        <f t="shared" si="14"/>
        <v>IRP19Wind_wS_YK_T</v>
      </c>
      <c r="BM9" s="219" t="str">
        <f t="shared" si="14"/>
        <v>IRP19Wind_wS_ID_T</v>
      </c>
      <c r="BN9" s="219" t="str">
        <f t="shared" si="14"/>
        <v>IRP19Solar_wS_YK_T</v>
      </c>
      <c r="BO9" s="219" t="str">
        <f t="shared" si="14"/>
        <v>IRP19Solar_wS_YK_T</v>
      </c>
      <c r="BP9" s="219" t="str">
        <f t="shared" si="14"/>
        <v>IRP19Solar_wS_OR_T</v>
      </c>
      <c r="BQ9" s="219" t="str">
        <f t="shared" si="14"/>
        <v>IRP19Solar_wS_OR_T</v>
      </c>
      <c r="BR9" s="219" t="str">
        <f t="shared" si="14"/>
        <v>IRP19Solar_wS_UT_UTN_T</v>
      </c>
      <c r="BS9" s="219" t="str">
        <f t="shared" si="14"/>
        <v>IRP19Solar_wS_WY_JB_T</v>
      </c>
      <c r="BT9" s="219" t="str">
        <f t="shared" si="14"/>
        <v>IRP19Solar_wS_WY_JB_T</v>
      </c>
      <c r="BU9" s="219" t="str">
        <f t="shared" si="14"/>
        <v>IRP19Solar_wS_WY_JB_T</v>
      </c>
      <c r="BV9" s="219" t="str">
        <f t="shared" si="14"/>
        <v>IRP19Solar_wS_UT_UTS_T</v>
      </c>
      <c r="BW9" s="219" t="str">
        <f t="shared" si="14"/>
        <v>IRP19Solar_wS_UT_UTS_T</v>
      </c>
      <c r="BX9" s="219" t="str">
        <f t="shared" si="14"/>
        <v>IRP19Solar_wS_UT_UTS_T</v>
      </c>
      <c r="BY9" s="219" t="str">
        <f t="shared" si="14"/>
        <v>IRP19_SCCT_NTN_2026_185MW</v>
      </c>
      <c r="BZ9" s="219"/>
      <c r="CA9" s="219"/>
      <c r="CB9" s="219"/>
      <c r="CD9" s="197" t="str">
        <f t="shared" ref="CD9:CX9" si="16">BH9</f>
        <v>IRP19Wind_ID_T</v>
      </c>
      <c r="CE9" s="219" t="str">
        <f t="shared" si="16"/>
        <v>IRP19Wind_UT_CP_T</v>
      </c>
      <c r="CF9" s="211" t="str">
        <f t="shared" si="16"/>
        <v>IRP19Wind_WYAE_T</v>
      </c>
      <c r="CG9" s="211" t="str">
        <f t="shared" si="16"/>
        <v>IRP19Wind_wS_YK_T</v>
      </c>
      <c r="CH9" s="211" t="str">
        <f t="shared" si="16"/>
        <v>IRP19Wind_wS_YK_T</v>
      </c>
      <c r="CI9" s="217" t="str">
        <f t="shared" si="16"/>
        <v>IRP19Wind_wS_ID_T</v>
      </c>
      <c r="CJ9" s="211" t="str">
        <f t="shared" si="16"/>
        <v>IRP19Solar_wS_YK_T</v>
      </c>
      <c r="CK9" s="211" t="str">
        <f t="shared" si="16"/>
        <v>IRP19Solar_wS_YK_T</v>
      </c>
      <c r="CL9" s="211" t="str">
        <f t="shared" si="16"/>
        <v>IRP19Solar_wS_OR_T</v>
      </c>
      <c r="CM9" s="211" t="str">
        <f t="shared" si="16"/>
        <v>IRP19Solar_wS_OR_T</v>
      </c>
      <c r="CN9" s="217" t="str">
        <f t="shared" si="16"/>
        <v>IRP19Solar_wS_UT_UTN_T</v>
      </c>
      <c r="CO9" s="211" t="str">
        <f t="shared" si="16"/>
        <v>IRP19Solar_wS_WY_JB_T</v>
      </c>
      <c r="CP9" s="211" t="str">
        <f t="shared" si="16"/>
        <v>IRP19Solar_wS_WY_JB_T</v>
      </c>
      <c r="CQ9" s="211" t="str">
        <f t="shared" si="16"/>
        <v>IRP19Solar_wS_WY_JB_T</v>
      </c>
      <c r="CR9" s="211" t="str">
        <f t="shared" si="16"/>
        <v>IRP19Solar_wS_UT_UTS_T</v>
      </c>
      <c r="CS9" s="211" t="str">
        <f t="shared" si="16"/>
        <v>IRP19Solar_wS_UT_UTS_T</v>
      </c>
      <c r="CT9" s="211" t="str">
        <f t="shared" si="16"/>
        <v>IRP19Solar_wS_UT_UTS_T</v>
      </c>
      <c r="CU9" s="211" t="str">
        <f t="shared" si="16"/>
        <v>IRP19_SCCT_NTN_2026_185MW</v>
      </c>
      <c r="CV9" s="211">
        <f t="shared" si="16"/>
        <v>0</v>
      </c>
      <c r="CW9" s="211">
        <f t="shared" si="16"/>
        <v>0</v>
      </c>
      <c r="CX9" s="211">
        <f t="shared" si="16"/>
        <v>0</v>
      </c>
      <c r="CY9" s="197" t="s">
        <v>77</v>
      </c>
      <c r="DB9" s="197" t="s">
        <v>86</v>
      </c>
      <c r="DC9" s="197" t="s">
        <v>86</v>
      </c>
    </row>
    <row r="10" spans="2:107" customFormat="1">
      <c r="B10" s="6" t="s">
        <v>0</v>
      </c>
      <c r="C10" s="6" t="str">
        <f>"Price"&amp;IF(I8&lt;&gt;1," ","")</f>
        <v xml:space="preserve">Price </v>
      </c>
      <c r="D10" s="6"/>
      <c r="E10" s="12" t="s">
        <v>19</v>
      </c>
      <c r="F10" s="39"/>
      <c r="G10" s="12" t="s">
        <v>15</v>
      </c>
      <c r="H10" s="36"/>
      <c r="I10" s="89"/>
    </row>
    <row r="11" spans="2:107" customFormat="1" ht="13.5">
      <c r="B11" s="6"/>
      <c r="C11" s="6" t="s">
        <v>16</v>
      </c>
      <c r="D11" s="6"/>
      <c r="E11" s="84" t="s">
        <v>53</v>
      </c>
      <c r="F11" s="39"/>
      <c r="G11" s="12" t="s">
        <v>31</v>
      </c>
      <c r="H11" s="36"/>
      <c r="I11" s="89" t="s">
        <v>237</v>
      </c>
      <c r="P11" t="s">
        <v>32</v>
      </c>
      <c r="Q11" t="s">
        <v>32</v>
      </c>
      <c r="S11" t="s">
        <v>32</v>
      </c>
      <c r="T11" t="s">
        <v>32</v>
      </c>
      <c r="U11" t="s">
        <v>32</v>
      </c>
      <c r="V11" t="s">
        <v>32</v>
      </c>
      <c r="W11" t="s">
        <v>32</v>
      </c>
      <c r="X11" t="s">
        <v>32</v>
      </c>
      <c r="Y11" t="s">
        <v>32</v>
      </c>
      <c r="Z11" t="s">
        <v>32</v>
      </c>
      <c r="AA11" t="s">
        <v>32</v>
      </c>
      <c r="AB11" t="s">
        <v>32</v>
      </c>
      <c r="AC11" t="s">
        <v>32</v>
      </c>
      <c r="AD11" t="s">
        <v>32</v>
      </c>
      <c r="AE11" t="s">
        <v>32</v>
      </c>
      <c r="AF11" t="s">
        <v>32</v>
      </c>
      <c r="AL11" t="s">
        <v>32</v>
      </c>
      <c r="AM11" t="s">
        <v>32</v>
      </c>
      <c r="AN11" t="s">
        <v>32</v>
      </c>
      <c r="AO11" t="s">
        <v>32</v>
      </c>
      <c r="AP11" t="s">
        <v>32</v>
      </c>
      <c r="AQ11" t="s">
        <v>32</v>
      </c>
      <c r="AR11" t="s">
        <v>32</v>
      </c>
      <c r="AS11" t="s">
        <v>32</v>
      </c>
      <c r="AT11" t="s">
        <v>32</v>
      </c>
      <c r="AU11" t="s">
        <v>32</v>
      </c>
      <c r="AV11" t="s">
        <v>32</v>
      </c>
      <c r="AW11" t="s">
        <v>32</v>
      </c>
      <c r="AX11" t="s">
        <v>32</v>
      </c>
      <c r="AY11" t="s">
        <v>32</v>
      </c>
      <c r="AZ11" t="s">
        <v>32</v>
      </c>
      <c r="BA11" t="s">
        <v>32</v>
      </c>
      <c r="BB11" t="s">
        <v>32</v>
      </c>
      <c r="BC11" t="s">
        <v>32</v>
      </c>
      <c r="BH11" t="s">
        <v>78</v>
      </c>
      <c r="BI11" t="s">
        <v>78</v>
      </c>
      <c r="BJ11" t="s">
        <v>78</v>
      </c>
      <c r="BK11" t="s">
        <v>78</v>
      </c>
      <c r="BL11" t="s">
        <v>78</v>
      </c>
      <c r="BM11" t="s">
        <v>78</v>
      </c>
      <c r="BN11" t="s">
        <v>78</v>
      </c>
      <c r="BO11" t="s">
        <v>78</v>
      </c>
      <c r="BP11" t="s">
        <v>78</v>
      </c>
      <c r="BQ11" t="s">
        <v>78</v>
      </c>
      <c r="BR11" t="s">
        <v>78</v>
      </c>
      <c r="BS11" t="s">
        <v>78</v>
      </c>
      <c r="BT11" t="s">
        <v>78</v>
      </c>
      <c r="BU11" t="s">
        <v>78</v>
      </c>
      <c r="BV11" t="s">
        <v>78</v>
      </c>
      <c r="BW11" t="s">
        <v>78</v>
      </c>
      <c r="BX11" t="s">
        <v>78</v>
      </c>
      <c r="BY11" t="s">
        <v>78</v>
      </c>
      <c r="CD11" t="s">
        <v>79</v>
      </c>
      <c r="CE11" t="s">
        <v>79</v>
      </c>
      <c r="CF11" t="s">
        <v>79</v>
      </c>
      <c r="CG11" t="s">
        <v>79</v>
      </c>
      <c r="CH11" t="s">
        <v>79</v>
      </c>
      <c r="CI11" t="s">
        <v>79</v>
      </c>
      <c r="CJ11" t="s">
        <v>79</v>
      </c>
      <c r="CK11" t="s">
        <v>79</v>
      </c>
      <c r="CL11" t="s">
        <v>79</v>
      </c>
      <c r="CM11" t="s">
        <v>79</v>
      </c>
      <c r="CN11" t="s">
        <v>79</v>
      </c>
      <c r="CO11" t="s">
        <v>79</v>
      </c>
      <c r="CP11" t="s">
        <v>79</v>
      </c>
      <c r="CQ11" t="s">
        <v>79</v>
      </c>
      <c r="CR11" t="s">
        <v>79</v>
      </c>
      <c r="CS11" t="s">
        <v>79</v>
      </c>
      <c r="CT11" t="s">
        <v>79</v>
      </c>
      <c r="CU11" t="s">
        <v>79</v>
      </c>
      <c r="CV11" t="s">
        <v>79</v>
      </c>
      <c r="CW11" t="s">
        <v>79</v>
      </c>
      <c r="CX11" t="s">
        <v>79</v>
      </c>
      <c r="CY11" t="s">
        <v>79</v>
      </c>
      <c r="DB11" t="s">
        <v>78</v>
      </c>
      <c r="DC11" t="s">
        <v>79</v>
      </c>
    </row>
    <row r="12" spans="2:107" customFormat="1">
      <c r="B12" s="172"/>
      <c r="C12" s="173"/>
      <c r="D12" s="172"/>
      <c r="E12" s="12"/>
      <c r="F12" s="12"/>
      <c r="G12" s="3"/>
      <c r="H12" s="36"/>
      <c r="I12" s="89"/>
      <c r="BU12" s="369"/>
    </row>
    <row r="13" spans="2:107" customFormat="1">
      <c r="B13" s="15">
        <f>'Table 5'!J13</f>
        <v>2022</v>
      </c>
      <c r="C13" s="9">
        <f t="shared" ref="C13:C38" si="17">(INDEX($CY:$CY,MATCH(B13,$O:$O,0),1)+INDEX($DC:$DC,MATCH(B13,$O:$O,0),1))*1000/Study_MW</f>
        <v>0</v>
      </c>
      <c r="D13" s="45"/>
      <c r="E13" s="8">
        <f ca="1">SUMIF(INDIRECT("'Table 5'!$J$"&amp;$K$3&amp;":$J$"&amp;$K$4),B13,INDIRECT("'Table 5'!$c$"&amp;$K$3&amp;":$c$"&amp;$K$4))/SUMIF(INDIRECT("'Table 5'!$J$"&amp;$K$3&amp;":$J$"&amp;$K$4),B13,INDIRECT("'Table 5'!$f$"&amp;$K$3&amp;":$f$"&amp;$K$4))</f>
        <v>13.816527489453073</v>
      </c>
      <c r="F13" s="44"/>
      <c r="G13" s="13">
        <f ca="1">SUMIF(INDIRECT("'Table 5'!$J$"&amp;$K$3&amp;":$J$"&amp;$K$4),B13,INDIRECT("'Table 5'!$e$"&amp;$K$3&amp;":$e$"&amp;$K$4))/SUMIF(INDIRECT("'Table 5'!$J$"&amp;$K$3&amp;":$J$"&amp;$K$4),B13,INDIRECT("'Table 5'!$f$"&amp;$K$3&amp;":$f$"&amp;$K$4))</f>
        <v>13.816527489453073</v>
      </c>
      <c r="H13" s="36"/>
      <c r="I13" s="176">
        <v>18.475967206763904</v>
      </c>
      <c r="J13" s="176"/>
      <c r="O13">
        <f t="shared" ref="O13:O32" si="18">B13</f>
        <v>2022</v>
      </c>
      <c r="P13">
        <v>0</v>
      </c>
      <c r="Q13">
        <v>0</v>
      </c>
      <c r="R13">
        <v>0</v>
      </c>
      <c r="S13" s="368">
        <v>0</v>
      </c>
      <c r="T13" s="368">
        <v>0</v>
      </c>
      <c r="U13" s="176">
        <v>0</v>
      </c>
      <c r="V13" s="368">
        <v>0</v>
      </c>
      <c r="W13" s="368">
        <v>0</v>
      </c>
      <c r="X13" s="368">
        <v>0</v>
      </c>
      <c r="Y13" s="368">
        <v>0</v>
      </c>
      <c r="Z13" s="368">
        <v>0</v>
      </c>
      <c r="AA13" s="368">
        <v>0</v>
      </c>
      <c r="AB13" s="368">
        <v>0</v>
      </c>
      <c r="AC13" s="368">
        <v>0</v>
      </c>
      <c r="AD13" s="368">
        <v>0</v>
      </c>
      <c r="AE13" s="368">
        <v>0</v>
      </c>
      <c r="AF13" s="368">
        <v>0</v>
      </c>
      <c r="AG13" s="368">
        <v>0</v>
      </c>
      <c r="AL13">
        <f t="shared" ref="AL13:AM33" si="19">P13/P$5</f>
        <v>0</v>
      </c>
      <c r="AM13">
        <f t="shared" si="19"/>
        <v>0</v>
      </c>
      <c r="AN13">
        <f t="shared" ref="AN13:AN30" si="20">R13/R$5</f>
        <v>0</v>
      </c>
      <c r="AO13">
        <f t="shared" ref="AO13:AO30" si="21">S13/S$5</f>
        <v>0</v>
      </c>
      <c r="AP13">
        <f t="shared" ref="AP13:AP30" si="22">T13/T$5</f>
        <v>0</v>
      </c>
      <c r="AQ13">
        <f t="shared" ref="AQ13:AQ30" si="23">U13/U$5</f>
        <v>0</v>
      </c>
      <c r="AR13">
        <f t="shared" ref="AR13:AR30" si="24">V13/V$5</f>
        <v>0</v>
      </c>
      <c r="AS13">
        <f t="shared" ref="AS13:AS30" si="25">W13/W$5</f>
        <v>0</v>
      </c>
      <c r="AT13">
        <f t="shared" ref="AT13:AT30" si="26">X13/X$5</f>
        <v>0</v>
      </c>
      <c r="AU13">
        <f t="shared" ref="AU13:AU30" si="27">Y13/Y$5</f>
        <v>0</v>
      </c>
      <c r="AV13">
        <f t="shared" ref="AV13:AV30" si="28">Z13/Z$5</f>
        <v>0</v>
      </c>
      <c r="AW13">
        <f t="shared" ref="AW13:AW30" si="29">AA13/AA$5</f>
        <v>0</v>
      </c>
      <c r="AX13">
        <f t="shared" ref="AX13:AX30" si="30">AB13/AB$5</f>
        <v>0</v>
      </c>
      <c r="AY13">
        <f t="shared" ref="AY13:AY30" si="31">AC13/AC$5</f>
        <v>0</v>
      </c>
      <c r="AZ13">
        <f t="shared" ref="AZ13:AZ30" si="32">AD13/AD$5</f>
        <v>0</v>
      </c>
      <c r="BA13">
        <f t="shared" ref="BA13:BA30" si="33">AE13/AE$5</f>
        <v>0</v>
      </c>
      <c r="BB13">
        <f t="shared" ref="BB13:BB30" si="34">AF13/AF$5</f>
        <v>0</v>
      </c>
      <c r="BC13">
        <f t="shared" ref="BC13:BC30" si="35">AG13/AG$5</f>
        <v>0</v>
      </c>
      <c r="BG13">
        <f>O13</f>
        <v>2022</v>
      </c>
      <c r="BH13" s="131">
        <f>IFERROR(VLOOKUP($O13,'Table 3 ID Wind_2030'!$B$10:$K$37,10,FALSE),0)</f>
        <v>0</v>
      </c>
      <c r="BI13" s="131">
        <f>IFERROR(VLOOKUP($O13,'Table 3 UT CP Wind_2023'!$B$10:$K$37,10,FALSE),0)</f>
        <v>0</v>
      </c>
      <c r="BJ13" s="131">
        <f>IFERROR(VLOOKUP($O13,'Table 3 WYAE Wind_2024'!$B$10:$L$37,11,FALSE),0)</f>
        <v>0</v>
      </c>
      <c r="BK13" s="131">
        <f>IFERROR(VLOOKUP($O13,'Table 3 YK Wind wS_2029'!$B$10:$K$37,10,FALSE),0)</f>
        <v>0</v>
      </c>
      <c r="BL13" s="370"/>
      <c r="BM13" s="131">
        <f>IFERROR(VLOOKUP($O13,'Table 3 ID Wind wS_2032'!$B$10:$K$38,10,FALSE),0)</f>
        <v>0</v>
      </c>
      <c r="BN13" s="131">
        <f>IFERROR(VLOOKUP($O13,'Table 3 PV wS YK_2024'!$B$10:$K$40,10,FALSE),0)</f>
        <v>26.65</v>
      </c>
      <c r="BO13" s="370"/>
      <c r="BP13" s="131">
        <f>IFERROR(VLOOKUP($O13,'Table 3 PV wS SO_2024'!$B$10:$K$40,10,FALSE),0)</f>
        <v>26.65</v>
      </c>
      <c r="BQ13" s="370"/>
      <c r="BR13" s="131">
        <f>IFERROR(VLOOKUP($O13,'Table 3 PV wS UTN_2024'!$B$10:$K$43,10,FALSE),0)</f>
        <v>26.65</v>
      </c>
      <c r="BS13" s="131">
        <f>IFERROR(VLOOKUP($O13,'Table 3 PV wS JB_2024'!$B$10:$K$40,10,FALSE),0)</f>
        <v>26.65</v>
      </c>
      <c r="BT13" s="131">
        <f>IFERROR(VLOOKUP($O13,'Table 3 PV wS JB_2029'!$B$10:$K$40,10,FALSE),0)</f>
        <v>26.65</v>
      </c>
      <c r="BU13" s="370"/>
      <c r="BV13" s="131">
        <f>IFERROR(VLOOKUP($O13,'Table 3 PV wS UTS_2024'!$B$10:$K$38,10,FALSE),0)</f>
        <v>26.65</v>
      </c>
      <c r="BW13" s="131">
        <f>IFERROR(VLOOKUP($O13,'Table 3 PV wS UTS_2030'!$B$10:$K$38,10,FALSE),0)</f>
        <v>26.65</v>
      </c>
      <c r="BX13" s="369"/>
      <c r="BY13" s="131">
        <f>IFERROR(VLOOKUP($O13,'Table 3 185 MW (NTN) 2026)'!$B$13:$L$40,11,FALSE),0)</f>
        <v>8.42</v>
      </c>
      <c r="CD13">
        <f>SUM(AL$13:AL13)*BH13/1000</f>
        <v>0</v>
      </c>
      <c r="CE13">
        <f>SUM(AM$13:AM13)*BI13/1000</f>
        <v>0</v>
      </c>
      <c r="CF13">
        <f>SUM(AN$13:AN13)*BJ13/1000</f>
        <v>0</v>
      </c>
      <c r="CG13">
        <f>SUM(AO$13:AO13)*BK13/1000</f>
        <v>0</v>
      </c>
      <c r="CH13">
        <f>SUM(AP$13:AP13)*BL13/1000</f>
        <v>0</v>
      </c>
      <c r="CI13">
        <f>SUM(AQ$13:AQ13)*BM13/1000</f>
        <v>0</v>
      </c>
      <c r="CJ13">
        <f>SUM(AR$13:AR13)*BN13/1000</f>
        <v>0</v>
      </c>
      <c r="CK13">
        <f>SUM(AS$13:AS13)*BO13/1000</f>
        <v>0</v>
      </c>
      <c r="CL13">
        <f>SUM(AT$13:AT13)*BP13/1000</f>
        <v>0</v>
      </c>
      <c r="CM13">
        <f>SUM(AU$13:AU13)*BQ13/1000</f>
        <v>0</v>
      </c>
      <c r="CN13">
        <f>SUM(AV$13:AV13)*BR13/1000</f>
        <v>0</v>
      </c>
      <c r="CO13">
        <f>SUM(AW$13:AW13)*BS13/1000</f>
        <v>0</v>
      </c>
      <c r="CP13">
        <f>SUM(AX$13:AX13)*BT13/1000</f>
        <v>0</v>
      </c>
      <c r="CQ13">
        <f>SUM(AY$13:AY13)*BU13/1000</f>
        <v>0</v>
      </c>
      <c r="CR13">
        <f>SUM(AZ$13:AZ13)*BV13/1000</f>
        <v>0</v>
      </c>
      <c r="CS13">
        <f>SUM(BA$13:BA13)*BW13/1000</f>
        <v>0</v>
      </c>
      <c r="CT13">
        <f>SUM(BB$13:BB13)*BX13/1000</f>
        <v>0</v>
      </c>
      <c r="CU13">
        <f>SUM(BC$13:BC13)*BY13/1000</f>
        <v>0</v>
      </c>
      <c r="CV13">
        <f>SUM(BD$13:BD13)*BZ13/1000</f>
        <v>0</v>
      </c>
      <c r="CW13">
        <f>SUM(BE$13:BE13)*CA13/1000</f>
        <v>0</v>
      </c>
      <c r="CX13">
        <f>SUM(BF$13:BF13)*CB13/1000</f>
        <v>0</v>
      </c>
      <c r="CY13">
        <f t="shared" ref="CY13:CY14" si="36">SUM(CD13:CX13)</f>
        <v>0</v>
      </c>
      <c r="DA13">
        <f t="shared" ref="DA13:DA30" si="37">O13</f>
        <v>2022</v>
      </c>
      <c r="DB13" s="89">
        <f>IFERROR(VLOOKUP($DA13,'Table 3 TransCost'!$B$10:$E$40,4,FALSE),0)</f>
        <v>0</v>
      </c>
      <c r="DC13" s="176">
        <f>$DB$5*DB13/1000</f>
        <v>0</v>
      </c>
    </row>
    <row r="14" spans="2:107" customFormat="1">
      <c r="B14" s="15">
        <f t="shared" ref="B14:B38" si="38">B13+1</f>
        <v>2023</v>
      </c>
      <c r="C14" s="9">
        <f t="shared" si="17"/>
        <v>0</v>
      </c>
      <c r="D14" s="45"/>
      <c r="E14" s="9">
        <f t="shared" ref="E14:E32" ca="1" si="39">SUMIF(INDIRECT("'Table 5'!$J$"&amp;$K$3&amp;":$J$"&amp;$K$4),B14,INDIRECT("'Table 5'!$c$"&amp;$K$3&amp;":$c$"&amp;$K$4))/SUMIF(INDIRECT("'Table 5'!$J$"&amp;$K$3&amp;":$J$"&amp;$K$4),B14,INDIRECT("'Table 5'!$f$"&amp;$K$3&amp;":$f$"&amp;$K$4))</f>
        <v>14.985425593155043</v>
      </c>
      <c r="F14" s="37"/>
      <c r="G14" s="14">
        <f ca="1">SUMIF(INDIRECT("'Table 5'!$J$"&amp;$K$3&amp;":$J$"&amp;$K$4),B14,INDIRECT("'Table 5'!$e$"&amp;$K$3&amp;":$e$"&amp;$K$4))/SUMIF(INDIRECT("'Table 5'!$J$"&amp;$K$3&amp;":$J$"&amp;$K$4),B14,INDIRECT("'Table 5'!$f$"&amp;$K$3&amp;":$f$"&amp;$K$4))</f>
        <v>14.985425593155043</v>
      </c>
      <c r="H14" s="36"/>
      <c r="I14" s="176">
        <v>18.819038214465838</v>
      </c>
      <c r="J14" s="176"/>
      <c r="O14">
        <f t="shared" si="18"/>
        <v>2023</v>
      </c>
      <c r="P14">
        <v>0</v>
      </c>
      <c r="Q14">
        <v>0</v>
      </c>
      <c r="R14">
        <v>0</v>
      </c>
      <c r="S14" s="368">
        <v>0</v>
      </c>
      <c r="T14" s="368">
        <v>0</v>
      </c>
      <c r="U14" s="176">
        <v>0</v>
      </c>
      <c r="V14" s="368">
        <v>0</v>
      </c>
      <c r="W14" s="368">
        <v>0</v>
      </c>
      <c r="X14" s="368">
        <v>0</v>
      </c>
      <c r="Y14" s="368">
        <v>0</v>
      </c>
      <c r="Z14" s="368">
        <v>0</v>
      </c>
      <c r="AA14" s="368">
        <v>0</v>
      </c>
      <c r="AB14" s="368">
        <v>0</v>
      </c>
      <c r="AC14" s="368">
        <v>0</v>
      </c>
      <c r="AD14" s="368">
        <v>0</v>
      </c>
      <c r="AE14" s="368">
        <v>0</v>
      </c>
      <c r="AF14" s="368">
        <v>0</v>
      </c>
      <c r="AG14" s="368">
        <v>0</v>
      </c>
      <c r="AL14">
        <f t="shared" si="19"/>
        <v>0</v>
      </c>
      <c r="AM14">
        <f t="shared" si="19"/>
        <v>0</v>
      </c>
      <c r="AN14">
        <f t="shared" si="20"/>
        <v>0</v>
      </c>
      <c r="AO14">
        <f t="shared" si="21"/>
        <v>0</v>
      </c>
      <c r="AP14">
        <f t="shared" si="22"/>
        <v>0</v>
      </c>
      <c r="AQ14">
        <f t="shared" si="23"/>
        <v>0</v>
      </c>
      <c r="AR14">
        <f t="shared" si="24"/>
        <v>0</v>
      </c>
      <c r="AS14">
        <f t="shared" si="25"/>
        <v>0</v>
      </c>
      <c r="AT14">
        <f t="shared" si="26"/>
        <v>0</v>
      </c>
      <c r="AU14">
        <f t="shared" si="27"/>
        <v>0</v>
      </c>
      <c r="AV14">
        <f t="shared" si="28"/>
        <v>0</v>
      </c>
      <c r="AW14">
        <f t="shared" si="29"/>
        <v>0</v>
      </c>
      <c r="AX14">
        <f t="shared" si="30"/>
        <v>0</v>
      </c>
      <c r="AY14">
        <f t="shared" si="31"/>
        <v>0</v>
      </c>
      <c r="AZ14">
        <f t="shared" si="32"/>
        <v>0</v>
      </c>
      <c r="BA14">
        <f t="shared" si="33"/>
        <v>0</v>
      </c>
      <c r="BB14">
        <f t="shared" si="34"/>
        <v>0</v>
      </c>
      <c r="BC14">
        <f t="shared" si="35"/>
        <v>0</v>
      </c>
      <c r="BG14">
        <f t="shared" ref="BG14:BG30" si="40">O14</f>
        <v>2023</v>
      </c>
      <c r="BH14" s="131">
        <f>IFERROR(VLOOKUP($O14,'Table 3 ID Wind_2030'!$B$10:$K$37,10,FALSE),0)</f>
        <v>0</v>
      </c>
      <c r="BI14" s="131">
        <f>IFERROR(VLOOKUP($O14,'Table 3 UT CP Wind_2023'!$B$10:$K$37,10,FALSE),0)</f>
        <v>121.1121219836666</v>
      </c>
      <c r="BJ14" s="131">
        <f>IFERROR(VLOOKUP($O14,'Table 3 WYAE Wind_2024'!$B$10:$L$37,11,FALSE),0)</f>
        <v>0</v>
      </c>
      <c r="BK14" s="131">
        <f>IFERROR(VLOOKUP($O14,'Table 3 YK Wind wS_2029'!$B$10:$K$37,10,FALSE),0)</f>
        <v>0</v>
      </c>
      <c r="BL14" s="370"/>
      <c r="BM14" s="131">
        <f>IFERROR(VLOOKUP($O14,'Table 3 ID Wind wS_2032'!$B$10:$K$38,10,FALSE),0)</f>
        <v>0</v>
      </c>
      <c r="BN14" s="131">
        <f>IFERROR(VLOOKUP($O14,'Table 3 PV wS YK_2024'!$B$10:$K$40,10,FALSE),0)</f>
        <v>27.32</v>
      </c>
      <c r="BO14" s="370"/>
      <c r="BP14" s="131">
        <f>IFERROR(VLOOKUP($O14,'Table 3 PV wS SO_2024'!$B$10:$K$40,10,FALSE),0)</f>
        <v>27.32</v>
      </c>
      <c r="BQ14" s="370"/>
      <c r="BR14" s="131">
        <f>IFERROR(VLOOKUP($O14,'Table 3 PV wS UTN_2024'!$B$10:$K$43,10,FALSE),0)</f>
        <v>27.32</v>
      </c>
      <c r="BS14" s="131">
        <f>IFERROR(VLOOKUP($O14,'Table 3 PV wS JB_2024'!$B$10:$K$40,10,FALSE),0)</f>
        <v>27.32</v>
      </c>
      <c r="BT14" s="131">
        <f>IFERROR(VLOOKUP($O14,'Table 3 PV wS JB_2029'!$B$10:$K$40,10,FALSE),0)</f>
        <v>27.32</v>
      </c>
      <c r="BU14" s="370"/>
      <c r="BV14" s="131">
        <f>IFERROR(VLOOKUP($O14,'Table 3 PV wS UTS_2024'!$B$10:$K$38,10,FALSE),0)</f>
        <v>27.32</v>
      </c>
      <c r="BW14" s="131">
        <f>IFERROR(VLOOKUP($O14,'Table 3 PV wS UTS_2030'!$B$10:$K$38,10,FALSE),0)</f>
        <v>27.32</v>
      </c>
      <c r="BX14" s="369"/>
      <c r="BY14" s="131">
        <f>IFERROR(VLOOKUP($O14,'Table 3 185 MW (NTN) 2026)'!$B$13:$L$40,11,FALSE),0)</f>
        <v>8.6300000000000008</v>
      </c>
      <c r="CD14">
        <f>SUM(AL$13:AL14)*BH14/1000</f>
        <v>0</v>
      </c>
      <c r="CE14">
        <f>SUM(AM$13:AM14)*BI14/1000</f>
        <v>0</v>
      </c>
      <c r="CF14">
        <f>SUM(AN$13:AN14)*BJ14/1000</f>
        <v>0</v>
      </c>
      <c r="CG14">
        <f>SUM(AO$13:AO14)*BK14/1000</f>
        <v>0</v>
      </c>
      <c r="CH14">
        <f>SUM(AP$13:AP14)*BL14/1000</f>
        <v>0</v>
      </c>
      <c r="CI14">
        <f>SUM(AQ$13:AQ14)*BM14/1000</f>
        <v>0</v>
      </c>
      <c r="CJ14">
        <f>SUM(AR$13:AR14)*BN14/1000</f>
        <v>0</v>
      </c>
      <c r="CK14">
        <f>SUM(AS$13:AS14)*BO14/1000</f>
        <v>0</v>
      </c>
      <c r="CL14">
        <f>SUM(AT$13:AT14)*BP14/1000</f>
        <v>0</v>
      </c>
      <c r="CM14">
        <f>SUM(AU$13:AU14)*BQ14/1000</f>
        <v>0</v>
      </c>
      <c r="CN14">
        <f>SUM(AV$13:AV14)*BR14/1000</f>
        <v>0</v>
      </c>
      <c r="CO14">
        <f>SUM(AW$13:AW14)*BS14/1000</f>
        <v>0</v>
      </c>
      <c r="CP14">
        <f>SUM(AX$13:AX14)*BT14/1000</f>
        <v>0</v>
      </c>
      <c r="CQ14">
        <f>SUM(AY$13:AY14)*BU14/1000</f>
        <v>0</v>
      </c>
      <c r="CR14">
        <f>SUM(AZ$13:AZ14)*BV14/1000</f>
        <v>0</v>
      </c>
      <c r="CS14">
        <f>SUM(BA$13:BA14)*BW14/1000</f>
        <v>0</v>
      </c>
      <c r="CT14">
        <f>SUM(BB$13:BB14)*BX14/1000</f>
        <v>0</v>
      </c>
      <c r="CU14">
        <f>SUM(BC$13:BC14)*BY14/1000</f>
        <v>0</v>
      </c>
      <c r="CV14">
        <f>SUM(BD$13:BD14)*BZ14/1000</f>
        <v>0</v>
      </c>
      <c r="CW14">
        <f>SUM(BE$13:BE14)*CA14/1000</f>
        <v>0</v>
      </c>
      <c r="CX14">
        <f>SUM(BF$13:BF14)*CB14/1000</f>
        <v>0</v>
      </c>
      <c r="CY14">
        <f t="shared" si="36"/>
        <v>0</v>
      </c>
      <c r="DA14">
        <f t="shared" si="37"/>
        <v>2023</v>
      </c>
      <c r="DB14" s="89">
        <f>IFERROR(VLOOKUP($DA14,'Table 3 TransCost'!$B$10:$E$40,4,FALSE),0)</f>
        <v>0</v>
      </c>
      <c r="DC14" s="176">
        <f t="shared" ref="DC14:DC30" si="41">$DB$5*DB14/1000</f>
        <v>0</v>
      </c>
    </row>
    <row r="15" spans="2:107" customFormat="1">
      <c r="B15" s="15">
        <f t="shared" si="38"/>
        <v>2024</v>
      </c>
      <c r="C15" s="9">
        <f t="shared" si="17"/>
        <v>23.662220395134149</v>
      </c>
      <c r="D15" s="45"/>
      <c r="E15" s="9">
        <f t="shared" ca="1" si="39"/>
        <v>3.6718771472554996</v>
      </c>
      <c r="F15" s="37"/>
      <c r="G15" s="14">
        <f t="shared" ref="G15:G38" ca="1" si="42">SUMIF(INDIRECT("'Table 5'!$J$"&amp;$K$3&amp;":$J$"&amp;$K$4),B15,INDIRECT("'Table 5'!$e$"&amp;$K$3&amp;":$e$"&amp;$K$4))/SUMIF(INDIRECT("'Table 5'!$J$"&amp;$K$3&amp;":$J$"&amp;$K$4),B15,INDIRECT("'Table 5'!$f$"&amp;$K$3&amp;":$f$"&amp;$K$4))</f>
        <v>12.879916602645819</v>
      </c>
      <c r="H15" s="36"/>
      <c r="I15" s="176">
        <v>20.729927020398698</v>
      </c>
      <c r="J15" s="176"/>
      <c r="O15">
        <f t="shared" si="18"/>
        <v>2024</v>
      </c>
      <c r="P15">
        <v>0</v>
      </c>
      <c r="Q15">
        <v>0</v>
      </c>
      <c r="R15">
        <v>0</v>
      </c>
      <c r="S15" s="368">
        <v>0</v>
      </c>
      <c r="T15" s="368">
        <v>0</v>
      </c>
      <c r="U15" s="176">
        <v>0</v>
      </c>
      <c r="V15" s="368">
        <v>0</v>
      </c>
      <c r="W15" s="368">
        <v>0</v>
      </c>
      <c r="X15" s="368">
        <v>0</v>
      </c>
      <c r="Y15" s="368">
        <v>0</v>
      </c>
      <c r="Z15" s="368">
        <v>6.1446000000000005</v>
      </c>
      <c r="AA15" s="368">
        <v>0</v>
      </c>
      <c r="AB15" s="368">
        <v>0</v>
      </c>
      <c r="AC15" s="368">
        <v>0</v>
      </c>
      <c r="AD15" s="368">
        <v>0</v>
      </c>
      <c r="AE15" s="368">
        <v>0</v>
      </c>
      <c r="AF15" s="368">
        <v>0</v>
      </c>
      <c r="AG15" s="368">
        <v>0</v>
      </c>
      <c r="AL15">
        <f t="shared" si="19"/>
        <v>0</v>
      </c>
      <c r="AM15">
        <f t="shared" si="19"/>
        <v>0</v>
      </c>
      <c r="AN15">
        <f t="shared" si="20"/>
        <v>0</v>
      </c>
      <c r="AO15">
        <f t="shared" si="21"/>
        <v>0</v>
      </c>
      <c r="AP15">
        <f t="shared" si="22"/>
        <v>0</v>
      </c>
      <c r="AQ15">
        <f t="shared" si="23"/>
        <v>0</v>
      </c>
      <c r="AR15">
        <f t="shared" si="24"/>
        <v>0</v>
      </c>
      <c r="AS15">
        <f t="shared" si="25"/>
        <v>0</v>
      </c>
      <c r="AT15">
        <f t="shared" si="26"/>
        <v>0</v>
      </c>
      <c r="AU15">
        <f t="shared" si="27"/>
        <v>0</v>
      </c>
      <c r="AV15">
        <f t="shared" si="28"/>
        <v>20.330911509109203</v>
      </c>
      <c r="AW15">
        <f t="shared" si="29"/>
        <v>0</v>
      </c>
      <c r="AX15">
        <f t="shared" si="30"/>
        <v>0</v>
      </c>
      <c r="AY15">
        <f t="shared" si="31"/>
        <v>0</v>
      </c>
      <c r="AZ15">
        <f t="shared" si="32"/>
        <v>0</v>
      </c>
      <c r="BA15">
        <f t="shared" si="33"/>
        <v>0</v>
      </c>
      <c r="BB15">
        <f t="shared" si="34"/>
        <v>0</v>
      </c>
      <c r="BC15">
        <f t="shared" si="35"/>
        <v>0</v>
      </c>
      <c r="BG15">
        <f t="shared" si="40"/>
        <v>2024</v>
      </c>
      <c r="BH15" s="131">
        <f>IFERROR(VLOOKUP($O15,'Table 3 ID Wind_2030'!$B$10:$K$37,10,FALSE),0)</f>
        <v>0</v>
      </c>
      <c r="BI15" s="131">
        <f>IFERROR(VLOOKUP($O15,'Table 3 UT CP Wind_2023'!$B$10:$K$37,10,FALSE),0)</f>
        <v>123.98246376811593</v>
      </c>
      <c r="BJ15" s="131">
        <f>IFERROR(VLOOKUP($O15,'Table 3 WYAE Wind_2024'!$B$10:$L$37,11,FALSE),0)</f>
        <v>167.27126747278072</v>
      </c>
      <c r="BK15" s="131">
        <f>IFERROR(VLOOKUP($O15,'Table 3 YK Wind wS_2029'!$B$10:$K$37,10,FALSE),0)</f>
        <v>0</v>
      </c>
      <c r="BL15" s="370"/>
      <c r="BM15" s="131">
        <f>IFERROR(VLOOKUP($O15,'Table 3 ID Wind wS_2032'!$B$10:$K$38,10,FALSE),0)</f>
        <v>0</v>
      </c>
      <c r="BN15" s="131">
        <f>IFERROR(VLOOKUP($O15,'Table 3 PV wS YK_2024'!$B$10:$K$40,10,FALSE),0)</f>
        <v>94.226445239115705</v>
      </c>
      <c r="BO15" s="370"/>
      <c r="BP15" s="131">
        <f>IFERROR(VLOOKUP($O15,'Table 3 PV wS SO_2024'!$B$10:$K$40,10,FALSE),0)</f>
        <v>93.909635345997287</v>
      </c>
      <c r="BQ15" s="370"/>
      <c r="BR15" s="131">
        <f>IFERROR(VLOOKUP($O15,'Table 3 PV wS UTN_2024'!$B$10:$K$43,10,FALSE),0)</f>
        <v>93.108350344380241</v>
      </c>
      <c r="BS15" s="131">
        <f>IFERROR(VLOOKUP($O15,'Table 3 PV wS JB_2024'!$B$10:$K$40,10,FALSE),0)</f>
        <v>90.42193262711865</v>
      </c>
      <c r="BT15" s="131">
        <f>IFERROR(VLOOKUP($O15,'Table 3 PV wS JB_2029'!$B$10:$K$40,10,FALSE),0)</f>
        <v>27.98</v>
      </c>
      <c r="BU15" s="370"/>
      <c r="BV15" s="131">
        <f>IFERROR(VLOOKUP($O15,'Table 3 PV wS UTS_2024'!$B$10:$K$38,10,FALSE),0)</f>
        <v>92.029860024280296</v>
      </c>
      <c r="BW15" s="131">
        <f>IFERROR(VLOOKUP($O15,'Table 3 PV wS UTS_2030'!$B$10:$K$38,10,FALSE),0)</f>
        <v>27.98</v>
      </c>
      <c r="BX15" s="369"/>
      <c r="BY15" s="131">
        <f>IFERROR(VLOOKUP($O15,'Table 3 185 MW (NTN) 2026)'!$B$13:$L$40,11,FALSE),0)</f>
        <v>8.84</v>
      </c>
      <c r="CD15">
        <f>SUM(AL$13:AL15)*BH15/1000</f>
        <v>0</v>
      </c>
      <c r="CE15">
        <f>SUM(AM$13:AM15)*BI15/1000</f>
        <v>0</v>
      </c>
      <c r="CF15">
        <f>SUM(AN$13:AN15)*BJ15/1000</f>
        <v>0</v>
      </c>
      <c r="CG15">
        <f>SUM(AO$13:AO15)*BK15/1000</f>
        <v>0</v>
      </c>
      <c r="CH15">
        <f>SUM(AP$13:AP15)*BL15/1000</f>
        <v>0</v>
      </c>
      <c r="CI15">
        <f>SUM(AQ$13:AQ15)*BM15/1000</f>
        <v>0</v>
      </c>
      <c r="CJ15">
        <f>SUM(AR$13:AR15)*BN15/1000</f>
        <v>0</v>
      </c>
      <c r="CK15">
        <f>SUM(AS$13:AS15)*BO15/1000</f>
        <v>0</v>
      </c>
      <c r="CL15">
        <f>SUM(AT$13:AT15)*BP15/1000</f>
        <v>0</v>
      </c>
      <c r="CM15">
        <f>SUM(AU$13:AU15)*BQ15/1000</f>
        <v>0</v>
      </c>
      <c r="CN15">
        <f>SUM(AV$13:AV15)*BR15/1000</f>
        <v>1.8929776316107321</v>
      </c>
      <c r="CO15">
        <f>SUM(AW$13:AW15)*BS15/1000</f>
        <v>0</v>
      </c>
      <c r="CP15">
        <f>SUM(AX$13:AX15)*BT15/1000</f>
        <v>0</v>
      </c>
      <c r="CQ15">
        <f>SUM(AY$13:AY15)*BU15/1000</f>
        <v>0</v>
      </c>
      <c r="CR15">
        <f>SUM(AZ$13:AZ15)*BV15/1000</f>
        <v>0</v>
      </c>
      <c r="CS15">
        <f>SUM(BA$13:BA15)*BW15/1000</f>
        <v>0</v>
      </c>
      <c r="CT15">
        <f>SUM(BB$13:BB15)*BX15/1000</f>
        <v>0</v>
      </c>
      <c r="CU15">
        <f>SUM(BC$13:BC15)*BY15/1000</f>
        <v>0</v>
      </c>
      <c r="CV15">
        <f>SUM(BD$13:BD15)*BZ15/1000</f>
        <v>0</v>
      </c>
      <c r="CW15">
        <f>SUM(BE$13:BE15)*CA15/1000</f>
        <v>0</v>
      </c>
      <c r="CX15">
        <f>SUM(BF$13:BF15)*CB15/1000</f>
        <v>0</v>
      </c>
      <c r="CY15">
        <f>SUM(CD15:CX15)</f>
        <v>1.8929776316107321</v>
      </c>
      <c r="DA15">
        <f t="shared" si="37"/>
        <v>2024</v>
      </c>
      <c r="DB15" s="89">
        <f>IFERROR(VLOOKUP($DA15,'Table 3 TransCost'!$B$10:$E$40,4,FALSE),0)</f>
        <v>47.870308055404145</v>
      </c>
      <c r="DC15" s="176">
        <f t="shared" si="41"/>
        <v>0</v>
      </c>
    </row>
    <row r="16" spans="2:107" customFormat="1">
      <c r="B16" s="15">
        <f t="shared" si="38"/>
        <v>2025</v>
      </c>
      <c r="C16" s="9">
        <f t="shared" si="17"/>
        <v>24.206491515533145</v>
      </c>
      <c r="D16" s="45"/>
      <c r="E16" s="9">
        <f t="shared" ca="1" si="39"/>
        <v>3.8699489947399677</v>
      </c>
      <c r="F16" s="37"/>
      <c r="G16" s="14">
        <f t="shared" ca="1" si="42"/>
        <v>13.327963143577936</v>
      </c>
      <c r="H16" s="36"/>
      <c r="I16" s="176">
        <v>22.769666852774758</v>
      </c>
      <c r="J16" s="176"/>
      <c r="M16" s="112"/>
      <c r="O16">
        <f t="shared" si="18"/>
        <v>2025</v>
      </c>
      <c r="P16">
        <v>0</v>
      </c>
      <c r="Q16">
        <v>0</v>
      </c>
      <c r="R16">
        <v>0</v>
      </c>
      <c r="S16" s="368">
        <v>0</v>
      </c>
      <c r="T16" s="368">
        <v>0</v>
      </c>
      <c r="U16" s="176">
        <v>0</v>
      </c>
      <c r="V16" s="368">
        <v>0</v>
      </c>
      <c r="W16" s="368">
        <v>0</v>
      </c>
      <c r="X16" s="368">
        <v>0</v>
      </c>
      <c r="Y16" s="368">
        <v>0</v>
      </c>
      <c r="Z16" s="368">
        <v>0</v>
      </c>
      <c r="AA16" s="368">
        <v>0</v>
      </c>
      <c r="AB16" s="368">
        <v>0</v>
      </c>
      <c r="AC16" s="368">
        <v>0</v>
      </c>
      <c r="AD16" s="368">
        <v>0</v>
      </c>
      <c r="AE16" s="368">
        <v>0</v>
      </c>
      <c r="AF16" s="368">
        <v>0</v>
      </c>
      <c r="AG16" s="368">
        <v>0</v>
      </c>
      <c r="AL16">
        <f t="shared" si="19"/>
        <v>0</v>
      </c>
      <c r="AM16">
        <f t="shared" si="19"/>
        <v>0</v>
      </c>
      <c r="AN16">
        <f t="shared" si="20"/>
        <v>0</v>
      </c>
      <c r="AO16">
        <f t="shared" si="21"/>
        <v>0</v>
      </c>
      <c r="AP16">
        <f t="shared" si="22"/>
        <v>0</v>
      </c>
      <c r="AQ16">
        <f t="shared" si="23"/>
        <v>0</v>
      </c>
      <c r="AR16">
        <f t="shared" si="24"/>
        <v>0</v>
      </c>
      <c r="AS16">
        <f t="shared" si="25"/>
        <v>0</v>
      </c>
      <c r="AT16">
        <f t="shared" si="26"/>
        <v>0</v>
      </c>
      <c r="AU16">
        <f t="shared" si="27"/>
        <v>0</v>
      </c>
      <c r="AV16">
        <f t="shared" si="28"/>
        <v>0</v>
      </c>
      <c r="AW16">
        <f t="shared" si="29"/>
        <v>0</v>
      </c>
      <c r="AX16">
        <f t="shared" si="30"/>
        <v>0</v>
      </c>
      <c r="AY16">
        <f t="shared" si="31"/>
        <v>0</v>
      </c>
      <c r="AZ16">
        <f t="shared" si="32"/>
        <v>0</v>
      </c>
      <c r="BA16">
        <f t="shared" si="33"/>
        <v>0</v>
      </c>
      <c r="BB16">
        <f t="shared" si="34"/>
        <v>0</v>
      </c>
      <c r="BC16">
        <f t="shared" si="35"/>
        <v>0</v>
      </c>
      <c r="BG16">
        <f t="shared" si="40"/>
        <v>2025</v>
      </c>
      <c r="BH16" s="131">
        <f>IFERROR(VLOOKUP($O16,'Table 3 ID Wind_2030'!$B$10:$K$37,10,FALSE),0)</f>
        <v>0</v>
      </c>
      <c r="BI16" s="131">
        <f>IFERROR(VLOOKUP($O16,'Table 3 UT CP Wind_2023'!$B$10:$K$37,10,FALSE),0)</f>
        <v>126.82608695652175</v>
      </c>
      <c r="BJ16" s="131">
        <f>IFERROR(VLOOKUP($O16,'Table 3 WYAE Wind_2024'!$B$10:$L$37,11,FALSE),0)</f>
        <v>171.12020833333332</v>
      </c>
      <c r="BK16" s="131">
        <f>IFERROR(VLOOKUP($O16,'Table 3 YK Wind wS_2029'!$B$10:$K$37,10,FALSE),0)</f>
        <v>0</v>
      </c>
      <c r="BL16" s="370"/>
      <c r="BM16" s="131">
        <f>IFERROR(VLOOKUP($O16,'Table 3 ID Wind wS_2032'!$B$10:$K$38,10,FALSE),0)</f>
        <v>0</v>
      </c>
      <c r="BN16" s="131">
        <f>IFERROR(VLOOKUP($O16,'Table 3 PV wS YK_2024'!$B$10:$K$40,10,FALSE),0)</f>
        <v>96.390000000000015</v>
      </c>
      <c r="BO16" s="370"/>
      <c r="BP16" s="131">
        <f>IFERROR(VLOOKUP($O16,'Table 3 PV wS SO_2024'!$B$10:$K$40,10,FALSE),0)</f>
        <v>96.070000000000007</v>
      </c>
      <c r="BQ16" s="370"/>
      <c r="BR16" s="131">
        <f>IFERROR(VLOOKUP($O16,'Table 3 PV wS UTN_2024'!$B$10:$K$43,10,FALSE),0)</f>
        <v>95.25</v>
      </c>
      <c r="BS16" s="131">
        <f>IFERROR(VLOOKUP($O16,'Table 3 PV wS JB_2024'!$B$10:$K$40,10,FALSE),0)</f>
        <v>92.5</v>
      </c>
      <c r="BT16" s="131">
        <f>IFERROR(VLOOKUP($O16,'Table 3 PV wS JB_2029'!$B$10:$K$40,10,FALSE),0)</f>
        <v>28.62</v>
      </c>
      <c r="BU16" s="370"/>
      <c r="BV16" s="131">
        <f>IFERROR(VLOOKUP($O16,'Table 3 PV wS UTS_2024'!$B$10:$K$38,10,FALSE),0)</f>
        <v>94.15</v>
      </c>
      <c r="BW16" s="131">
        <f>IFERROR(VLOOKUP($O16,'Table 3 PV wS UTS_2030'!$B$10:$K$38,10,FALSE),0)</f>
        <v>28.62</v>
      </c>
      <c r="BX16" s="369"/>
      <c r="BY16" s="131">
        <f>IFERROR(VLOOKUP($O16,'Table 3 185 MW (NTN) 2026)'!$B$13:$L$40,11,FALSE),0)</f>
        <v>9.0399999999999991</v>
      </c>
      <c r="CD16">
        <f>SUM(AL$13:AL16)*BH16/1000</f>
        <v>0</v>
      </c>
      <c r="CE16">
        <f>SUM(AM$13:AM16)*BI16/1000</f>
        <v>0</v>
      </c>
      <c r="CF16">
        <f>SUM(AN$13:AN16)*BJ16/1000</f>
        <v>0</v>
      </c>
      <c r="CG16">
        <f>SUM(AO$13:AO16)*BK16/1000</f>
        <v>0</v>
      </c>
      <c r="CH16">
        <f>SUM(AP$13:AP16)*BL16/1000</f>
        <v>0</v>
      </c>
      <c r="CI16">
        <f>SUM(AQ$13:AQ16)*BM16/1000</f>
        <v>0</v>
      </c>
      <c r="CJ16">
        <f>SUM(AR$13:AR16)*BN16/1000</f>
        <v>0</v>
      </c>
      <c r="CK16">
        <f>SUM(AS$13:AS16)*BO16/1000</f>
        <v>0</v>
      </c>
      <c r="CL16">
        <f>SUM(AT$13:AT16)*BP16/1000</f>
        <v>0</v>
      </c>
      <c r="CM16">
        <f>SUM(AU$13:AU16)*BQ16/1000</f>
        <v>0</v>
      </c>
      <c r="CN16">
        <f>SUM(AV$13:AV16)*BR16/1000</f>
        <v>1.9365193212426517</v>
      </c>
      <c r="CO16">
        <f>SUM(AW$13:AW16)*BS16/1000</f>
        <v>0</v>
      </c>
      <c r="CP16">
        <f>SUM(AX$13:AX16)*BT16/1000</f>
        <v>0</v>
      </c>
      <c r="CQ16">
        <f>SUM(AY$13:AY16)*BU16/1000</f>
        <v>0</v>
      </c>
      <c r="CR16">
        <f>SUM(AZ$13:AZ16)*BV16/1000</f>
        <v>0</v>
      </c>
      <c r="CS16">
        <f>SUM(BA$13:BA16)*BW16/1000</f>
        <v>0</v>
      </c>
      <c r="CT16">
        <f>SUM(BB$13:BB16)*BX16/1000</f>
        <v>0</v>
      </c>
      <c r="CU16">
        <f>SUM(BC$13:BC16)*BY16/1000</f>
        <v>0</v>
      </c>
      <c r="CV16">
        <f>SUM(BD$13:BD16)*BZ16/1000</f>
        <v>0</v>
      </c>
      <c r="CW16">
        <f>SUM(BE$13:BE16)*CA16/1000</f>
        <v>0</v>
      </c>
      <c r="CX16">
        <f>SUM(BF$13:BF16)*CB16/1000</f>
        <v>0</v>
      </c>
      <c r="CY16">
        <f t="shared" ref="CY16:CY30" si="43">SUM(CD16:CX16)</f>
        <v>1.9365193212426517</v>
      </c>
      <c r="DA16">
        <f t="shared" si="37"/>
        <v>2025</v>
      </c>
      <c r="DB16" s="89">
        <f>IFERROR(VLOOKUP($DA16,'Table 3 TransCost'!$B$10:$E$40,4,FALSE),0)</f>
        <v>48.97</v>
      </c>
      <c r="DC16" s="176">
        <f t="shared" si="41"/>
        <v>0</v>
      </c>
    </row>
    <row r="17" spans="2:107">
      <c r="B17" s="15">
        <f t="shared" si="38"/>
        <v>2026</v>
      </c>
      <c r="C17" s="9">
        <f t="shared" si="17"/>
        <v>24.76305021809501</v>
      </c>
      <c r="D17" s="45"/>
      <c r="E17" s="9">
        <f t="shared" ca="1" si="39"/>
        <v>4.491418310545999</v>
      </c>
      <c r="F17" s="37"/>
      <c r="G17" s="14">
        <f t="shared" ca="1" si="42"/>
        <v>14.191141594154296</v>
      </c>
      <c r="H17" s="36"/>
      <c r="I17" s="176">
        <v>22.352192295214355</v>
      </c>
      <c r="J17" s="176"/>
      <c r="M17" s="113"/>
      <c r="O17">
        <f t="shared" si="18"/>
        <v>2026</v>
      </c>
      <c r="P17">
        <v>0</v>
      </c>
      <c r="Q17">
        <v>0</v>
      </c>
      <c r="R17">
        <v>0</v>
      </c>
      <c r="S17" s="368">
        <v>0</v>
      </c>
      <c r="T17" s="368">
        <v>0</v>
      </c>
      <c r="U17" s="176">
        <v>0</v>
      </c>
      <c r="V17" s="368">
        <v>0</v>
      </c>
      <c r="W17" s="368">
        <v>0</v>
      </c>
      <c r="X17" s="368">
        <v>0</v>
      </c>
      <c r="Y17" s="368">
        <v>0</v>
      </c>
      <c r="Z17" s="368">
        <v>0</v>
      </c>
      <c r="AA17" s="368">
        <v>0</v>
      </c>
      <c r="AB17" s="368">
        <v>0</v>
      </c>
      <c r="AC17" s="368">
        <v>0</v>
      </c>
      <c r="AD17" s="368">
        <v>0</v>
      </c>
      <c r="AE17" s="368">
        <v>0</v>
      </c>
      <c r="AF17" s="368">
        <v>0</v>
      </c>
      <c r="AG17" s="368">
        <v>0</v>
      </c>
      <c r="AL17">
        <f t="shared" si="19"/>
        <v>0</v>
      </c>
      <c r="AM17">
        <f t="shared" si="19"/>
        <v>0</v>
      </c>
      <c r="AN17">
        <f t="shared" si="20"/>
        <v>0</v>
      </c>
      <c r="AO17">
        <f t="shared" si="21"/>
        <v>0</v>
      </c>
      <c r="AP17">
        <f t="shared" si="22"/>
        <v>0</v>
      </c>
      <c r="AQ17">
        <f t="shared" si="23"/>
        <v>0</v>
      </c>
      <c r="AR17">
        <f t="shared" si="24"/>
        <v>0</v>
      </c>
      <c r="AS17">
        <f t="shared" si="25"/>
        <v>0</v>
      </c>
      <c r="AT17">
        <f t="shared" si="26"/>
        <v>0</v>
      </c>
      <c r="AU17">
        <f t="shared" si="27"/>
        <v>0</v>
      </c>
      <c r="AV17">
        <f t="shared" si="28"/>
        <v>0</v>
      </c>
      <c r="AW17">
        <f t="shared" si="29"/>
        <v>0</v>
      </c>
      <c r="AX17">
        <f t="shared" si="30"/>
        <v>0</v>
      </c>
      <c r="AY17">
        <f t="shared" si="31"/>
        <v>0</v>
      </c>
      <c r="AZ17">
        <f t="shared" si="32"/>
        <v>0</v>
      </c>
      <c r="BA17">
        <f t="shared" si="33"/>
        <v>0</v>
      </c>
      <c r="BB17">
        <f t="shared" si="34"/>
        <v>0</v>
      </c>
      <c r="BC17">
        <f t="shared" si="35"/>
        <v>0</v>
      </c>
      <c r="BG17">
        <f t="shared" si="40"/>
        <v>2026</v>
      </c>
      <c r="BH17" s="131">
        <f>IFERROR(VLOOKUP($O17,'Table 3 ID Wind_2030'!$B$10:$K$37,10,FALSE),0)</f>
        <v>0</v>
      </c>
      <c r="BI17" s="131">
        <f>IFERROR(VLOOKUP($O17,'Table 3 UT CP Wind_2023'!$B$10:$K$37,10,FALSE),0)</f>
        <v>129.73420289855071</v>
      </c>
      <c r="BJ17" s="131">
        <f>IFERROR(VLOOKUP($O17,'Table 3 WYAE Wind_2024'!$B$10:$L$37,11,FALSE),0)</f>
        <v>175.04010416666668</v>
      </c>
      <c r="BK17" s="131">
        <f>IFERROR(VLOOKUP($O17,'Table 3 YK Wind wS_2029'!$B$10:$K$37,10,FALSE),0)</f>
        <v>0</v>
      </c>
      <c r="BL17" s="370"/>
      <c r="BM17" s="131">
        <f>IFERROR(VLOOKUP($O17,'Table 3 ID Wind wS_2032'!$B$10:$K$38,10,FALSE),0)</f>
        <v>0</v>
      </c>
      <c r="BN17" s="131">
        <f>IFERROR(VLOOKUP($O17,'Table 3 PV wS YK_2024'!$B$10:$K$40,10,FALSE),0)</f>
        <v>98.61</v>
      </c>
      <c r="BO17" s="370"/>
      <c r="BP17" s="131">
        <f>IFERROR(VLOOKUP($O17,'Table 3 PV wS SO_2024'!$B$10:$K$40,10,FALSE),0)</f>
        <v>98.28</v>
      </c>
      <c r="BQ17" s="370"/>
      <c r="BR17" s="131">
        <f>IFERROR(VLOOKUP($O17,'Table 3 PV wS UTN_2024'!$B$10:$K$43,10,FALSE),0)</f>
        <v>97.44</v>
      </c>
      <c r="BS17" s="131">
        <f>IFERROR(VLOOKUP($O17,'Table 3 PV wS JB_2024'!$B$10:$K$40,10,FALSE),0)</f>
        <v>94.63</v>
      </c>
      <c r="BT17" s="131">
        <f>IFERROR(VLOOKUP($O17,'Table 3 PV wS JB_2029'!$B$10:$K$40,10,FALSE),0)</f>
        <v>29.28</v>
      </c>
      <c r="BU17" s="370"/>
      <c r="BV17" s="131">
        <f>IFERROR(VLOOKUP($O17,'Table 3 PV wS UTS_2024'!$B$10:$K$38,10,FALSE),0)</f>
        <v>96.32</v>
      </c>
      <c r="BW17" s="131">
        <f>IFERROR(VLOOKUP($O17,'Table 3 PV wS UTS_2030'!$B$10:$K$38,10,FALSE),0)</f>
        <v>29.28</v>
      </c>
      <c r="BX17" s="369"/>
      <c r="BY17" s="131">
        <f>IFERROR(VLOOKUP($O17,'Table 3 185 MW (NTN) 2026)'!$B$13:$L$40,11,FALSE),0)</f>
        <v>112.09330989724177</v>
      </c>
      <c r="CD17">
        <f>SUM(AL$13:AL17)*BH17/1000</f>
        <v>0</v>
      </c>
      <c r="CE17">
        <f>SUM(AM$13:AM17)*BI17/1000</f>
        <v>0</v>
      </c>
      <c r="CF17">
        <f>SUM(AN$13:AN17)*BJ17/1000</f>
        <v>0</v>
      </c>
      <c r="CG17">
        <f>SUM(AO$13:AO17)*BK17/1000</f>
        <v>0</v>
      </c>
      <c r="CH17">
        <f>SUM(AP$13:AP17)*BL17/1000</f>
        <v>0</v>
      </c>
      <c r="CI17">
        <f>SUM(AQ$13:AQ17)*BM17/1000</f>
        <v>0</v>
      </c>
      <c r="CJ17">
        <f>SUM(AR$13:AR17)*BN17/1000</f>
        <v>0</v>
      </c>
      <c r="CK17">
        <f>SUM(AS$13:AS17)*BO17/1000</f>
        <v>0</v>
      </c>
      <c r="CL17">
        <f>SUM(AT$13:AT17)*BP17/1000</f>
        <v>0</v>
      </c>
      <c r="CM17">
        <f>SUM(AU$13:AU17)*BQ17/1000</f>
        <v>0</v>
      </c>
      <c r="CN17">
        <f>SUM(AV$13:AV17)*BR17/1000</f>
        <v>1.9810440174476007</v>
      </c>
      <c r="CO17">
        <f>SUM(AW$13:AW17)*BS17/1000</f>
        <v>0</v>
      </c>
      <c r="CP17">
        <f>SUM(AX$13:AX17)*BT17/1000</f>
        <v>0</v>
      </c>
      <c r="CQ17">
        <f>SUM(AY$13:AY17)*BU17/1000</f>
        <v>0</v>
      </c>
      <c r="CR17">
        <f>SUM(AZ$13:AZ17)*BV17/1000</f>
        <v>0</v>
      </c>
      <c r="CS17">
        <f>SUM(BA$13:BA17)*BW17/1000</f>
        <v>0</v>
      </c>
      <c r="CT17">
        <f>SUM(BB$13:BB17)*BX17/1000</f>
        <v>0</v>
      </c>
      <c r="CU17">
        <f>SUM(BC$13:BC17)*BY17/1000</f>
        <v>0</v>
      </c>
      <c r="CV17">
        <f>SUM(BD$13:BD17)*BZ17/1000</f>
        <v>0</v>
      </c>
      <c r="CW17">
        <f>SUM(BE$13:BE17)*CA17/1000</f>
        <v>0</v>
      </c>
      <c r="CX17">
        <f>SUM(BF$13:BF17)*CB17/1000</f>
        <v>0</v>
      </c>
      <c r="CY17">
        <f t="shared" si="43"/>
        <v>1.9810440174476007</v>
      </c>
      <c r="DA17">
        <f t="shared" si="37"/>
        <v>2026</v>
      </c>
      <c r="DB17" s="89">
        <f>IFERROR(VLOOKUP($DA17,'Table 3 TransCost'!$B$10:$E$40,4,FALSE),0)</f>
        <v>50.1</v>
      </c>
      <c r="DC17" s="176">
        <f t="shared" si="41"/>
        <v>0</v>
      </c>
    </row>
    <row r="18" spans="2:107">
      <c r="B18" s="15">
        <f t="shared" si="38"/>
        <v>2027</v>
      </c>
      <c r="C18" s="9">
        <f t="shared" si="17"/>
        <v>25.332315740350069</v>
      </c>
      <c r="D18" s="45"/>
      <c r="E18" s="9">
        <f t="shared" ca="1" si="39"/>
        <v>5.4441352539753298</v>
      </c>
      <c r="F18" s="37"/>
      <c r="G18" s="14">
        <f t="shared" ca="1" si="42"/>
        <v>15.391709645709026</v>
      </c>
      <c r="H18" s="36"/>
      <c r="I18" s="176">
        <v>23.81805736695242</v>
      </c>
      <c r="J18" s="176"/>
      <c r="M18" s="113"/>
      <c r="O18">
        <f t="shared" si="18"/>
        <v>2027</v>
      </c>
      <c r="P18">
        <v>0</v>
      </c>
      <c r="Q18">
        <v>0</v>
      </c>
      <c r="R18">
        <v>0</v>
      </c>
      <c r="S18" s="368">
        <v>0</v>
      </c>
      <c r="T18" s="368">
        <v>0</v>
      </c>
      <c r="U18" s="176">
        <v>0</v>
      </c>
      <c r="V18" s="368">
        <v>0</v>
      </c>
      <c r="W18" s="368">
        <v>0</v>
      </c>
      <c r="X18" s="368">
        <v>0</v>
      </c>
      <c r="Y18" s="368">
        <v>0</v>
      </c>
      <c r="Z18" s="368">
        <v>0</v>
      </c>
      <c r="AA18" s="368">
        <v>0</v>
      </c>
      <c r="AB18" s="368">
        <v>0</v>
      </c>
      <c r="AC18" s="368">
        <v>0</v>
      </c>
      <c r="AD18" s="368">
        <v>0</v>
      </c>
      <c r="AE18" s="368">
        <v>0</v>
      </c>
      <c r="AF18" s="368">
        <v>0</v>
      </c>
      <c r="AG18" s="368">
        <v>0</v>
      </c>
      <c r="AL18">
        <f t="shared" si="19"/>
        <v>0</v>
      </c>
      <c r="AM18">
        <f t="shared" si="19"/>
        <v>0</v>
      </c>
      <c r="AN18">
        <f t="shared" si="20"/>
        <v>0</v>
      </c>
      <c r="AO18">
        <f t="shared" si="21"/>
        <v>0</v>
      </c>
      <c r="AP18">
        <f t="shared" si="22"/>
        <v>0</v>
      </c>
      <c r="AQ18">
        <f t="shared" si="23"/>
        <v>0</v>
      </c>
      <c r="AR18">
        <f t="shared" si="24"/>
        <v>0</v>
      </c>
      <c r="AS18">
        <f t="shared" si="25"/>
        <v>0</v>
      </c>
      <c r="AT18">
        <f t="shared" si="26"/>
        <v>0</v>
      </c>
      <c r="AU18">
        <f t="shared" si="27"/>
        <v>0</v>
      </c>
      <c r="AV18">
        <f t="shared" si="28"/>
        <v>0</v>
      </c>
      <c r="AW18">
        <f t="shared" si="29"/>
        <v>0</v>
      </c>
      <c r="AX18">
        <f t="shared" si="30"/>
        <v>0</v>
      </c>
      <c r="AY18">
        <f t="shared" si="31"/>
        <v>0</v>
      </c>
      <c r="AZ18">
        <f t="shared" si="32"/>
        <v>0</v>
      </c>
      <c r="BA18">
        <f t="shared" si="33"/>
        <v>0</v>
      </c>
      <c r="BB18">
        <f t="shared" si="34"/>
        <v>0</v>
      </c>
      <c r="BC18">
        <f t="shared" si="35"/>
        <v>0</v>
      </c>
      <c r="BG18">
        <f t="shared" si="40"/>
        <v>2027</v>
      </c>
      <c r="BH18" s="131">
        <f>IFERROR(VLOOKUP($O18,'Table 3 ID Wind_2030'!$B$10:$K$37,10,FALSE),0)</f>
        <v>0</v>
      </c>
      <c r="BI18" s="131">
        <f>IFERROR(VLOOKUP($O18,'Table 3 UT CP Wind_2023'!$B$10:$K$37,10,FALSE),0)</f>
        <v>132.70681159420292</v>
      </c>
      <c r="BJ18" s="131">
        <f>IFERROR(VLOOKUP($O18,'Table 3 WYAE Wind_2024'!$B$10:$L$37,11,FALSE),0)</f>
        <v>179.06020833333332</v>
      </c>
      <c r="BK18" s="131">
        <f>IFERROR(VLOOKUP($O18,'Table 3 YK Wind wS_2029'!$B$10:$K$37,10,FALSE),0)</f>
        <v>0</v>
      </c>
      <c r="BL18" s="370"/>
      <c r="BM18" s="131">
        <f>IFERROR(VLOOKUP($O18,'Table 3 ID Wind wS_2032'!$B$10:$K$38,10,FALSE),0)</f>
        <v>0</v>
      </c>
      <c r="BN18" s="131">
        <f>IFERROR(VLOOKUP($O18,'Table 3 PV wS YK_2024'!$B$10:$K$40,10,FALSE),0)</f>
        <v>100.88000000000001</v>
      </c>
      <c r="BO18" s="370"/>
      <c r="BP18" s="131">
        <f>IFERROR(VLOOKUP($O18,'Table 3 PV wS SO_2024'!$B$10:$K$40,10,FALSE),0)</f>
        <v>100.54</v>
      </c>
      <c r="BQ18" s="370"/>
      <c r="BR18" s="131">
        <f>IFERROR(VLOOKUP($O18,'Table 3 PV wS UTN_2024'!$B$10:$K$43,10,FALSE),0)</f>
        <v>99.68</v>
      </c>
      <c r="BS18" s="131">
        <f>IFERROR(VLOOKUP($O18,'Table 3 PV wS JB_2024'!$B$10:$K$40,10,FALSE),0)</f>
        <v>96.8</v>
      </c>
      <c r="BT18" s="131">
        <f>IFERROR(VLOOKUP($O18,'Table 3 PV wS JB_2029'!$B$10:$K$40,10,FALSE),0)</f>
        <v>29.95</v>
      </c>
      <c r="BU18" s="370"/>
      <c r="BV18" s="131">
        <f>IFERROR(VLOOKUP($O18,'Table 3 PV wS UTS_2024'!$B$10:$K$38,10,FALSE),0)</f>
        <v>98.54</v>
      </c>
      <c r="BW18" s="131">
        <f>IFERROR(VLOOKUP($O18,'Table 3 PV wS UTS_2030'!$B$10:$K$38,10,FALSE),0)</f>
        <v>29.95</v>
      </c>
      <c r="BX18" s="369"/>
      <c r="BY18" s="131">
        <f>IFERROR(VLOOKUP($O18,'Table 3 185 MW (NTN) 2026)'!$B$13:$L$40,11,FALSE),0)</f>
        <v>114.67</v>
      </c>
      <c r="CD18">
        <f>SUM(AL$13:AL18)*BH18/1000</f>
        <v>0</v>
      </c>
      <c r="CE18">
        <f>SUM(AM$13:AM18)*BI18/1000</f>
        <v>0</v>
      </c>
      <c r="CF18">
        <f>SUM(AN$13:AN18)*BJ18/1000</f>
        <v>0</v>
      </c>
      <c r="CG18">
        <f>SUM(AO$13:AO18)*BK18/1000</f>
        <v>0</v>
      </c>
      <c r="CH18">
        <f>SUM(AP$13:AP18)*BL18/1000</f>
        <v>0</v>
      </c>
      <c r="CI18">
        <f>SUM(AQ$13:AQ18)*BM18/1000</f>
        <v>0</v>
      </c>
      <c r="CJ18">
        <f>SUM(AR$13:AR18)*BN18/1000</f>
        <v>0</v>
      </c>
      <c r="CK18">
        <f>SUM(AS$13:AS18)*BO18/1000</f>
        <v>0</v>
      </c>
      <c r="CL18">
        <f>SUM(AT$13:AT18)*BP18/1000</f>
        <v>0</v>
      </c>
      <c r="CM18">
        <f>SUM(AU$13:AU18)*BQ18/1000</f>
        <v>0</v>
      </c>
      <c r="CN18">
        <f>SUM(AV$13:AV18)*BR18/1000</f>
        <v>2.0265852592280056</v>
      </c>
      <c r="CO18">
        <f>SUM(AW$13:AW18)*BS18/1000</f>
        <v>0</v>
      </c>
      <c r="CP18">
        <f>SUM(AX$13:AX18)*BT18/1000</f>
        <v>0</v>
      </c>
      <c r="CQ18">
        <f>SUM(AY$13:AY18)*BU18/1000</f>
        <v>0</v>
      </c>
      <c r="CR18">
        <f>SUM(AZ$13:AZ18)*BV18/1000</f>
        <v>0</v>
      </c>
      <c r="CS18">
        <f>SUM(BA$13:BA18)*BW18/1000</f>
        <v>0</v>
      </c>
      <c r="CT18">
        <f>SUM(BB$13:BB18)*BX18/1000</f>
        <v>0</v>
      </c>
      <c r="CU18">
        <f>SUM(BC$13:BC18)*BY18/1000</f>
        <v>0</v>
      </c>
      <c r="CV18">
        <f>SUM(BD$13:BD18)*BZ18/1000</f>
        <v>0</v>
      </c>
      <c r="CW18">
        <f>SUM(BE$13:BE18)*CA18/1000</f>
        <v>0</v>
      </c>
      <c r="CX18">
        <f>SUM(BF$13:BF18)*CB18/1000</f>
        <v>0</v>
      </c>
      <c r="CY18">
        <f t="shared" si="43"/>
        <v>2.0265852592280056</v>
      </c>
      <c r="DA18">
        <f t="shared" si="37"/>
        <v>2027</v>
      </c>
      <c r="DB18" s="89">
        <f>IFERROR(VLOOKUP($DA18,'Table 3 TransCost'!$B$10:$E$40,4,FALSE),0)</f>
        <v>51.25</v>
      </c>
      <c r="DC18" s="176">
        <f t="shared" si="41"/>
        <v>0</v>
      </c>
    </row>
    <row r="19" spans="2:107">
      <c r="B19" s="15">
        <f t="shared" si="38"/>
        <v>2028</v>
      </c>
      <c r="C19" s="9">
        <f t="shared" si="17"/>
        <v>25.914288082298317</v>
      </c>
      <c r="D19" s="45"/>
      <c r="E19" s="9">
        <f t="shared" ca="1" si="39"/>
        <v>8.0581019600428974</v>
      </c>
      <c r="F19" s="37"/>
      <c r="G19" s="14">
        <f t="shared" ca="1" si="42"/>
        <v>18.24400032439447</v>
      </c>
      <c r="H19" s="36"/>
      <c r="I19" s="176">
        <v>27.496695296669081</v>
      </c>
      <c r="J19" s="176"/>
      <c r="M19" s="113"/>
      <c r="O19">
        <f t="shared" si="18"/>
        <v>2028</v>
      </c>
      <c r="P19">
        <v>0</v>
      </c>
      <c r="Q19">
        <v>0</v>
      </c>
      <c r="R19">
        <v>0</v>
      </c>
      <c r="S19" s="368">
        <v>0</v>
      </c>
      <c r="T19" s="368">
        <v>0</v>
      </c>
      <c r="U19" s="176">
        <v>0</v>
      </c>
      <c r="V19" s="368">
        <v>0</v>
      </c>
      <c r="W19" s="368">
        <v>0</v>
      </c>
      <c r="X19" s="368">
        <v>0</v>
      </c>
      <c r="Y19" s="368">
        <v>0</v>
      </c>
      <c r="Z19" s="368">
        <v>0</v>
      </c>
      <c r="AA19" s="368">
        <v>0</v>
      </c>
      <c r="AB19" s="368">
        <v>0</v>
      </c>
      <c r="AC19" s="368">
        <v>0</v>
      </c>
      <c r="AD19" s="368">
        <v>0</v>
      </c>
      <c r="AE19" s="368">
        <v>0</v>
      </c>
      <c r="AF19" s="368">
        <v>0</v>
      </c>
      <c r="AG19" s="368">
        <v>0</v>
      </c>
      <c r="AL19">
        <f t="shared" si="19"/>
        <v>0</v>
      </c>
      <c r="AM19">
        <f t="shared" si="19"/>
        <v>0</v>
      </c>
      <c r="AN19">
        <f t="shared" si="20"/>
        <v>0</v>
      </c>
      <c r="AO19">
        <f t="shared" si="21"/>
        <v>0</v>
      </c>
      <c r="AP19">
        <f t="shared" si="22"/>
        <v>0</v>
      </c>
      <c r="AQ19">
        <f t="shared" si="23"/>
        <v>0</v>
      </c>
      <c r="AR19">
        <f t="shared" si="24"/>
        <v>0</v>
      </c>
      <c r="AS19">
        <f t="shared" si="25"/>
        <v>0</v>
      </c>
      <c r="AT19">
        <f t="shared" si="26"/>
        <v>0</v>
      </c>
      <c r="AU19">
        <f t="shared" si="27"/>
        <v>0</v>
      </c>
      <c r="AV19">
        <f t="shared" si="28"/>
        <v>0</v>
      </c>
      <c r="AW19">
        <f t="shared" si="29"/>
        <v>0</v>
      </c>
      <c r="AX19">
        <f t="shared" si="30"/>
        <v>0</v>
      </c>
      <c r="AY19">
        <f t="shared" si="31"/>
        <v>0</v>
      </c>
      <c r="AZ19">
        <f t="shared" si="32"/>
        <v>0</v>
      </c>
      <c r="BA19">
        <f t="shared" si="33"/>
        <v>0</v>
      </c>
      <c r="BB19">
        <f t="shared" si="34"/>
        <v>0</v>
      </c>
      <c r="BC19">
        <f t="shared" si="35"/>
        <v>0</v>
      </c>
      <c r="BG19">
        <f t="shared" si="40"/>
        <v>2028</v>
      </c>
      <c r="BH19" s="131">
        <f>IFERROR(VLOOKUP($O19,'Table 3 ID Wind_2030'!$B$10:$K$37,10,FALSE),0)</f>
        <v>0</v>
      </c>
      <c r="BI19" s="131">
        <f>IFERROR(VLOOKUP($O19,'Table 3 UT CP Wind_2023'!$B$10:$K$37,10,FALSE),0)</f>
        <v>135.75840579710146</v>
      </c>
      <c r="BJ19" s="131">
        <f>IFERROR(VLOOKUP($O19,'Table 3 WYAE Wind_2024'!$B$10:$L$37,11,FALSE),0)</f>
        <v>183.18010416666667</v>
      </c>
      <c r="BK19" s="131">
        <f>IFERROR(VLOOKUP($O19,'Table 3 YK Wind wS_2029'!$B$10:$K$37,10,FALSE),0)</f>
        <v>0</v>
      </c>
      <c r="BL19" s="370"/>
      <c r="BM19" s="131">
        <f>IFERROR(VLOOKUP($O19,'Table 3 ID Wind wS_2032'!$B$10:$K$38,10,FALSE),0)</f>
        <v>0</v>
      </c>
      <c r="BN19" s="131">
        <f>IFERROR(VLOOKUP($O19,'Table 3 PV wS YK_2024'!$B$10:$K$40,10,FALSE),0)</f>
        <v>103.2</v>
      </c>
      <c r="BO19" s="370"/>
      <c r="BP19" s="131">
        <f>IFERROR(VLOOKUP($O19,'Table 3 PV wS SO_2024'!$B$10:$K$40,10,FALSE),0)</f>
        <v>102.85</v>
      </c>
      <c r="BQ19" s="370"/>
      <c r="BR19" s="131">
        <f>IFERROR(VLOOKUP($O19,'Table 3 PV wS UTN_2024'!$B$10:$K$43,10,FALSE),0)</f>
        <v>101.97</v>
      </c>
      <c r="BS19" s="131">
        <f>IFERROR(VLOOKUP($O19,'Table 3 PV wS JB_2024'!$B$10:$K$40,10,FALSE),0)</f>
        <v>99.03</v>
      </c>
      <c r="BT19" s="131">
        <f>IFERROR(VLOOKUP($O19,'Table 3 PV wS JB_2029'!$B$10:$K$40,10,FALSE),0)</f>
        <v>30.64</v>
      </c>
      <c r="BU19" s="370"/>
      <c r="BV19" s="131">
        <f>IFERROR(VLOOKUP($O19,'Table 3 PV wS UTS_2024'!$B$10:$K$38,10,FALSE),0)</f>
        <v>100.81</v>
      </c>
      <c r="BW19" s="131">
        <f>IFERROR(VLOOKUP($O19,'Table 3 PV wS UTS_2030'!$B$10:$K$38,10,FALSE),0)</f>
        <v>30.64</v>
      </c>
      <c r="BX19" s="369"/>
      <c r="BY19" s="131">
        <f>IFERROR(VLOOKUP($O19,'Table 3 185 MW (NTN) 2026)'!$B$13:$L$40,11,FALSE),0)</f>
        <v>117.32</v>
      </c>
      <c r="CD19">
        <f>SUM(AL$13:AL19)*BH19/1000</f>
        <v>0</v>
      </c>
      <c r="CE19">
        <f>SUM(AM$13:AM19)*BI19/1000</f>
        <v>0</v>
      </c>
      <c r="CF19">
        <f>SUM(AN$13:AN19)*BJ19/1000</f>
        <v>0</v>
      </c>
      <c r="CG19">
        <f>SUM(AO$13:AO19)*BK19/1000</f>
        <v>0</v>
      </c>
      <c r="CH19">
        <f>SUM(AP$13:AP19)*BL19/1000</f>
        <v>0</v>
      </c>
      <c r="CI19">
        <f>SUM(AQ$13:AQ19)*BM19/1000</f>
        <v>0</v>
      </c>
      <c r="CJ19">
        <f>SUM(AR$13:AR19)*BN19/1000</f>
        <v>0</v>
      </c>
      <c r="CK19">
        <f>SUM(AS$13:AS19)*BO19/1000</f>
        <v>0</v>
      </c>
      <c r="CL19">
        <f>SUM(AT$13:AT19)*BP19/1000</f>
        <v>0</v>
      </c>
      <c r="CM19">
        <f>SUM(AU$13:AU19)*BQ19/1000</f>
        <v>0</v>
      </c>
      <c r="CN19">
        <f>SUM(AV$13:AV19)*BR19/1000</f>
        <v>2.0731430465838652</v>
      </c>
      <c r="CO19">
        <f>SUM(AW$13:AW19)*BS19/1000</f>
        <v>0</v>
      </c>
      <c r="CP19">
        <f>SUM(AX$13:AX19)*BT19/1000</f>
        <v>0</v>
      </c>
      <c r="CQ19">
        <f>SUM(AY$13:AY19)*BU19/1000</f>
        <v>0</v>
      </c>
      <c r="CR19">
        <f>SUM(AZ$13:AZ19)*BV19/1000</f>
        <v>0</v>
      </c>
      <c r="CS19">
        <f>SUM(BA$13:BA19)*BW19/1000</f>
        <v>0</v>
      </c>
      <c r="CT19">
        <f>SUM(BB$13:BB19)*BX19/1000</f>
        <v>0</v>
      </c>
      <c r="CU19">
        <f>SUM(BC$13:BC19)*BY19/1000</f>
        <v>0</v>
      </c>
      <c r="CV19">
        <f>SUM(BD$13:BD19)*BZ19/1000</f>
        <v>0</v>
      </c>
      <c r="CW19">
        <f>SUM(BE$13:BE19)*CA19/1000</f>
        <v>0</v>
      </c>
      <c r="CX19">
        <f>SUM(BF$13:BF19)*CB19/1000</f>
        <v>0</v>
      </c>
      <c r="CY19">
        <f t="shared" si="43"/>
        <v>2.0731430465838652</v>
      </c>
      <c r="DA19">
        <f t="shared" si="37"/>
        <v>2028</v>
      </c>
      <c r="DB19" s="89">
        <f>IFERROR(VLOOKUP($DA19,'Table 3 TransCost'!$B$10:$E$40,4,FALSE),0)</f>
        <v>52.43</v>
      </c>
      <c r="DC19" s="176">
        <f t="shared" si="41"/>
        <v>0</v>
      </c>
    </row>
    <row r="20" spans="2:107">
      <c r="B20" s="15">
        <f t="shared" si="38"/>
        <v>2029</v>
      </c>
      <c r="C20" s="9">
        <f t="shared" si="17"/>
        <v>26.508967243939765</v>
      </c>
      <c r="D20" s="45"/>
      <c r="E20" s="9">
        <f t="shared" ca="1" si="39"/>
        <v>9.1721043222080372</v>
      </c>
      <c r="F20" s="37"/>
      <c r="G20" s="14">
        <f t="shared" ca="1" si="42"/>
        <v>19.633974106562253</v>
      </c>
      <c r="H20" s="36"/>
      <c r="I20" s="176">
        <v>31.786316149656571</v>
      </c>
      <c r="J20" s="176"/>
      <c r="M20" s="113"/>
      <c r="O20">
        <f t="shared" si="18"/>
        <v>2029</v>
      </c>
      <c r="P20">
        <v>0</v>
      </c>
      <c r="Q20">
        <v>0</v>
      </c>
      <c r="R20">
        <v>0</v>
      </c>
      <c r="S20" s="368">
        <v>0</v>
      </c>
      <c r="T20" s="368">
        <v>0</v>
      </c>
      <c r="U20" s="176">
        <v>0</v>
      </c>
      <c r="V20" s="368">
        <v>0</v>
      </c>
      <c r="W20" s="368">
        <v>0</v>
      </c>
      <c r="X20" s="368">
        <v>0</v>
      </c>
      <c r="Y20" s="368">
        <v>0</v>
      </c>
      <c r="Z20" s="368">
        <v>0</v>
      </c>
      <c r="AA20" s="368">
        <v>0</v>
      </c>
      <c r="AB20" s="368">
        <v>0</v>
      </c>
      <c r="AC20" s="368">
        <v>0</v>
      </c>
      <c r="AD20" s="368">
        <v>0</v>
      </c>
      <c r="AE20" s="368">
        <v>0</v>
      </c>
      <c r="AF20" s="368">
        <v>0</v>
      </c>
      <c r="AG20" s="368">
        <v>0</v>
      </c>
      <c r="AL20">
        <f t="shared" si="19"/>
        <v>0</v>
      </c>
      <c r="AM20">
        <f t="shared" si="19"/>
        <v>0</v>
      </c>
      <c r="AN20">
        <f t="shared" si="20"/>
        <v>0</v>
      </c>
      <c r="AO20">
        <f t="shared" si="21"/>
        <v>0</v>
      </c>
      <c r="AP20">
        <f t="shared" si="22"/>
        <v>0</v>
      </c>
      <c r="AQ20">
        <f t="shared" si="23"/>
        <v>0</v>
      </c>
      <c r="AR20">
        <f t="shared" si="24"/>
        <v>0</v>
      </c>
      <c r="AS20">
        <f t="shared" si="25"/>
        <v>0</v>
      </c>
      <c r="AT20">
        <f t="shared" si="26"/>
        <v>0</v>
      </c>
      <c r="AU20">
        <f t="shared" si="27"/>
        <v>0</v>
      </c>
      <c r="AV20">
        <f t="shared" si="28"/>
        <v>0</v>
      </c>
      <c r="AW20">
        <f t="shared" si="29"/>
        <v>0</v>
      </c>
      <c r="AX20">
        <f t="shared" si="30"/>
        <v>0</v>
      </c>
      <c r="AY20">
        <f t="shared" si="31"/>
        <v>0</v>
      </c>
      <c r="AZ20">
        <f t="shared" si="32"/>
        <v>0</v>
      </c>
      <c r="BA20">
        <f t="shared" si="33"/>
        <v>0</v>
      </c>
      <c r="BB20">
        <f t="shared" si="34"/>
        <v>0</v>
      </c>
      <c r="BC20">
        <f t="shared" si="35"/>
        <v>0</v>
      </c>
      <c r="BG20">
        <f t="shared" si="40"/>
        <v>2029</v>
      </c>
      <c r="BH20" s="131">
        <f>IFERROR(VLOOKUP($O20,'Table 3 ID Wind_2030'!$B$10:$K$37,10,FALSE),0)</f>
        <v>0</v>
      </c>
      <c r="BI20" s="131">
        <f>IFERROR(VLOOKUP($O20,'Table 3 UT CP Wind_2023'!$B$10:$K$37,10,FALSE),0)</f>
        <v>138.8744927536232</v>
      </c>
      <c r="BJ20" s="131">
        <f>IFERROR(VLOOKUP($O20,'Table 3 WYAE Wind_2024'!$B$10:$L$37,11,FALSE),0)</f>
        <v>187.38989583333336</v>
      </c>
      <c r="BK20" s="131">
        <f>IFERROR(VLOOKUP($O20,'Table 3 YK Wind wS_2029'!$B$10:$K$37,10,FALSE),0)</f>
        <v>143.38474081632654</v>
      </c>
      <c r="BL20" s="370"/>
      <c r="BM20" s="131">
        <f>IFERROR(VLOOKUP($O20,'Table 3 ID Wind wS_2032'!$B$10:$K$38,10,FALSE),0)</f>
        <v>0</v>
      </c>
      <c r="BN20" s="131">
        <f>IFERROR(VLOOKUP($O20,'Table 3 PV wS YK_2024'!$B$10:$K$40,10,FALSE),0)</f>
        <v>105.57000000000001</v>
      </c>
      <c r="BO20" s="370"/>
      <c r="BP20" s="131">
        <f>IFERROR(VLOOKUP($O20,'Table 3 PV wS SO_2024'!$B$10:$K$40,10,FALSE),0)</f>
        <v>105.21000000000001</v>
      </c>
      <c r="BQ20" s="370"/>
      <c r="BR20" s="131">
        <f>IFERROR(VLOOKUP($O20,'Table 3 PV wS UTN_2024'!$B$10:$K$43,10,FALSE),0)</f>
        <v>104.31</v>
      </c>
      <c r="BS20" s="131">
        <f>IFERROR(VLOOKUP($O20,'Table 3 PV wS JB_2024'!$B$10:$K$40,10,FALSE),0)</f>
        <v>101.3</v>
      </c>
      <c r="BT20" s="131">
        <f>IFERROR(VLOOKUP($O20,'Table 3 PV wS JB_2029'!$B$10:$K$40,10,FALSE),0)</f>
        <v>92.868924457429046</v>
      </c>
      <c r="BU20" s="370"/>
      <c r="BV20" s="131">
        <f>IFERROR(VLOOKUP($O20,'Table 3 PV wS UTS_2024'!$B$10:$K$38,10,FALSE),0)</f>
        <v>103.13000000000001</v>
      </c>
      <c r="BW20" s="131">
        <f>IFERROR(VLOOKUP($O20,'Table 3 PV wS UTS_2030'!$B$10:$K$38,10,FALSE),0)</f>
        <v>31.34</v>
      </c>
      <c r="BX20" s="369"/>
      <c r="BY20" s="131">
        <f>IFERROR(VLOOKUP($O20,'Table 3 185 MW (NTN) 2026)'!$B$13:$L$40,11,FALSE),0)</f>
        <v>120.02000000000001</v>
      </c>
      <c r="CD20">
        <f>SUM(AL$13:AL20)*BH20/1000</f>
        <v>0</v>
      </c>
      <c r="CE20">
        <f>SUM(AM$13:AM20)*BI20/1000</f>
        <v>0</v>
      </c>
      <c r="CF20">
        <f>SUM(AN$13:AN20)*BJ20/1000</f>
        <v>0</v>
      </c>
      <c r="CG20">
        <f>SUM(AO$13:AO20)*BK20/1000</f>
        <v>0</v>
      </c>
      <c r="CH20">
        <f>SUM(AP$13:AP20)*BL20/1000</f>
        <v>0</v>
      </c>
      <c r="CI20">
        <f>SUM(AQ$13:AQ20)*BM20/1000</f>
        <v>0</v>
      </c>
      <c r="CJ20">
        <f>SUM(AR$13:AR20)*BN20/1000</f>
        <v>0</v>
      </c>
      <c r="CK20">
        <f>SUM(AS$13:AS20)*BO20/1000</f>
        <v>0</v>
      </c>
      <c r="CL20">
        <f>SUM(AT$13:AT20)*BP20/1000</f>
        <v>0</v>
      </c>
      <c r="CM20">
        <f>SUM(AU$13:AU20)*BQ20/1000</f>
        <v>0</v>
      </c>
      <c r="CN20">
        <f>SUM(AV$13:AV20)*BR20/1000</f>
        <v>2.120717379515181</v>
      </c>
      <c r="CO20">
        <f>SUM(AW$13:AW20)*BS20/1000</f>
        <v>0</v>
      </c>
      <c r="CP20">
        <f>SUM(AX$13:AX20)*BT20/1000</f>
        <v>0</v>
      </c>
      <c r="CQ20">
        <f>SUM(AY$13:AY20)*BU20/1000</f>
        <v>0</v>
      </c>
      <c r="CR20">
        <f>SUM(AZ$13:AZ20)*BV20/1000</f>
        <v>0</v>
      </c>
      <c r="CS20">
        <f>SUM(BA$13:BA20)*BW20/1000</f>
        <v>0</v>
      </c>
      <c r="CT20">
        <f>SUM(BB$13:BB20)*BX20/1000</f>
        <v>0</v>
      </c>
      <c r="CU20">
        <f>SUM(BC$13:BC20)*BY20/1000</f>
        <v>0</v>
      </c>
      <c r="CV20">
        <f>SUM(BD$13:BD20)*BZ20/1000</f>
        <v>0</v>
      </c>
      <c r="CW20">
        <f>SUM(BE$13:BE20)*CA20/1000</f>
        <v>0</v>
      </c>
      <c r="CX20">
        <f>SUM(BF$13:BF20)*CB20/1000</f>
        <v>0</v>
      </c>
      <c r="CY20">
        <f t="shared" si="43"/>
        <v>2.120717379515181</v>
      </c>
      <c r="DA20">
        <f t="shared" si="37"/>
        <v>2029</v>
      </c>
      <c r="DB20" s="89">
        <f>IFERROR(VLOOKUP($DA20,'Table 3 TransCost'!$B$10:$E$40,4,FALSE),0)</f>
        <v>53.640000000000008</v>
      </c>
      <c r="DC20" s="176">
        <f t="shared" si="41"/>
        <v>0</v>
      </c>
    </row>
    <row r="21" spans="2:107">
      <c r="B21" s="15">
        <f t="shared" si="38"/>
        <v>2030</v>
      </c>
      <c r="C21" s="9">
        <f t="shared" si="17"/>
        <v>27.090939585888016</v>
      </c>
      <c r="D21" s="45"/>
      <c r="E21" s="9">
        <f t="shared" ca="1" si="39"/>
        <v>6.2487042582858932</v>
      </c>
      <c r="F21" s="37"/>
      <c r="G21" s="14">
        <f t="shared" ca="1" si="42"/>
        <v>16.967047324414338</v>
      </c>
      <c r="H21" s="36"/>
      <c r="I21" s="176">
        <v>36.303334247234837</v>
      </c>
      <c r="J21" s="176"/>
      <c r="M21" s="113"/>
      <c r="O21">
        <f t="shared" si="18"/>
        <v>2030</v>
      </c>
      <c r="P21">
        <v>0</v>
      </c>
      <c r="Q21">
        <v>0</v>
      </c>
      <c r="R21">
        <v>0</v>
      </c>
      <c r="S21" s="368">
        <v>0</v>
      </c>
      <c r="T21" s="368">
        <v>0</v>
      </c>
      <c r="U21" s="176">
        <v>0</v>
      </c>
      <c r="V21" s="368">
        <v>0</v>
      </c>
      <c r="W21" s="368">
        <v>0</v>
      </c>
      <c r="X21" s="368">
        <v>0</v>
      </c>
      <c r="Y21" s="368">
        <v>0</v>
      </c>
      <c r="Z21" s="368">
        <v>0</v>
      </c>
      <c r="AA21" s="368">
        <v>0</v>
      </c>
      <c r="AB21" s="368">
        <v>0</v>
      </c>
      <c r="AC21" s="368">
        <v>0</v>
      </c>
      <c r="AD21" s="368">
        <v>0</v>
      </c>
      <c r="AE21" s="368">
        <v>0</v>
      </c>
      <c r="AF21" s="368">
        <v>0</v>
      </c>
      <c r="AG21" s="368">
        <v>0</v>
      </c>
      <c r="AL21">
        <f t="shared" si="19"/>
        <v>0</v>
      </c>
      <c r="AM21">
        <f t="shared" si="19"/>
        <v>0</v>
      </c>
      <c r="AN21">
        <f t="shared" si="20"/>
        <v>0</v>
      </c>
      <c r="AO21">
        <f t="shared" si="21"/>
        <v>0</v>
      </c>
      <c r="AP21">
        <f t="shared" si="22"/>
        <v>0</v>
      </c>
      <c r="AQ21">
        <f t="shared" si="23"/>
        <v>0</v>
      </c>
      <c r="AR21">
        <f t="shared" si="24"/>
        <v>0</v>
      </c>
      <c r="AS21">
        <f t="shared" si="25"/>
        <v>0</v>
      </c>
      <c r="AT21">
        <f t="shared" si="26"/>
        <v>0</v>
      </c>
      <c r="AU21">
        <f t="shared" si="27"/>
        <v>0</v>
      </c>
      <c r="AV21">
        <f t="shared" si="28"/>
        <v>0</v>
      </c>
      <c r="AW21">
        <f t="shared" si="29"/>
        <v>0</v>
      </c>
      <c r="AX21">
        <f t="shared" si="30"/>
        <v>0</v>
      </c>
      <c r="AY21">
        <f t="shared" si="31"/>
        <v>0</v>
      </c>
      <c r="AZ21">
        <f t="shared" si="32"/>
        <v>0</v>
      </c>
      <c r="BA21">
        <f t="shared" si="33"/>
        <v>0</v>
      </c>
      <c r="BB21">
        <f t="shared" si="34"/>
        <v>0</v>
      </c>
      <c r="BC21">
        <f t="shared" si="35"/>
        <v>0</v>
      </c>
      <c r="BG21">
        <f t="shared" si="40"/>
        <v>2030</v>
      </c>
      <c r="BH21" s="131">
        <f>IFERROR(VLOOKUP($O21,'Table 3 ID Wind_2030'!$B$10:$K$37,10,FALSE),0)</f>
        <v>136.2952817537722</v>
      </c>
      <c r="BI21" s="131">
        <f>IFERROR(VLOOKUP($O21,'Table 3 UT CP Wind_2023'!$B$10:$K$37,10,FALSE),0)</f>
        <v>141.95507246376812</v>
      </c>
      <c r="BJ21" s="131">
        <f>IFERROR(VLOOKUP($O21,'Table 3 WYAE Wind_2024'!$B$10:$L$37,11,FALSE),0)</f>
        <v>191.54</v>
      </c>
      <c r="BK21" s="131">
        <f>IFERROR(VLOOKUP($O21,'Table 3 YK Wind wS_2029'!$B$10:$K$37,10,FALSE),0)</f>
        <v>146.50020408163266</v>
      </c>
      <c r="BL21" s="370"/>
      <c r="BM21" s="131">
        <f>IFERROR(VLOOKUP($O21,'Table 3 ID Wind wS_2032'!$B$10:$K$38,10,FALSE),0)</f>
        <v>0</v>
      </c>
      <c r="BN21" s="131">
        <f>IFERROR(VLOOKUP($O21,'Table 3 PV wS YK_2024'!$B$10:$K$40,10,FALSE),0)</f>
        <v>107.89</v>
      </c>
      <c r="BO21" s="370"/>
      <c r="BP21" s="131">
        <f>IFERROR(VLOOKUP($O21,'Table 3 PV wS SO_2024'!$B$10:$K$40,10,FALSE),0)</f>
        <v>107.53</v>
      </c>
      <c r="BQ21" s="370"/>
      <c r="BR21" s="131">
        <f>IFERROR(VLOOKUP($O21,'Table 3 PV wS UTN_2024'!$B$10:$K$43,10,FALSE),0)</f>
        <v>106.6</v>
      </c>
      <c r="BS21" s="131">
        <f>IFERROR(VLOOKUP($O21,'Table 3 PV wS JB_2024'!$B$10:$K$40,10,FALSE),0)</f>
        <v>103.53</v>
      </c>
      <c r="BT21" s="131">
        <f>IFERROR(VLOOKUP($O21,'Table 3 PV wS JB_2029'!$B$10:$K$40,10,FALSE),0)</f>
        <v>94.91</v>
      </c>
      <c r="BU21" s="370"/>
      <c r="BV21" s="131">
        <f>IFERROR(VLOOKUP($O21,'Table 3 PV wS UTS_2024'!$B$10:$K$38,10,FALSE),0)</f>
        <v>105.39999999999999</v>
      </c>
      <c r="BW21" s="131">
        <f>IFERROR(VLOOKUP($O21,'Table 3 PV wS UTS_2030'!$B$10:$K$38,10,FALSE),0)</f>
        <v>135.20129714599963</v>
      </c>
      <c r="BX21" s="369"/>
      <c r="BY21" s="131">
        <f>IFERROR(VLOOKUP($O21,'Table 3 185 MW (NTN) 2026)'!$B$13:$L$40,11,FALSE),0)</f>
        <v>122.67</v>
      </c>
      <c r="CD21">
        <f>SUM(AL$13:AL21)*BH21/1000</f>
        <v>0</v>
      </c>
      <c r="CE21">
        <f>SUM(AM$13:AM21)*BI21/1000</f>
        <v>0</v>
      </c>
      <c r="CF21">
        <f>SUM(AN$13:AN21)*BJ21/1000</f>
        <v>0</v>
      </c>
      <c r="CG21">
        <f>SUM(AO$13:AO21)*BK21/1000</f>
        <v>0</v>
      </c>
      <c r="CH21">
        <f>SUM(AP$13:AP21)*BL21/1000</f>
        <v>0</v>
      </c>
      <c r="CI21">
        <f>SUM(AQ$13:AQ21)*BM21/1000</f>
        <v>0</v>
      </c>
      <c r="CJ21">
        <f>SUM(AR$13:AR21)*BN21/1000</f>
        <v>0</v>
      </c>
      <c r="CK21">
        <f>SUM(AS$13:AS21)*BO21/1000</f>
        <v>0</v>
      </c>
      <c r="CL21">
        <f>SUM(AT$13:AT21)*BP21/1000</f>
        <v>0</v>
      </c>
      <c r="CM21">
        <f>SUM(AU$13:AU21)*BQ21/1000</f>
        <v>0</v>
      </c>
      <c r="CN21">
        <f>SUM(AV$13:AV21)*BR21/1000</f>
        <v>2.167275166871041</v>
      </c>
      <c r="CO21">
        <f>SUM(AW$13:AW21)*BS21/1000</f>
        <v>0</v>
      </c>
      <c r="CP21">
        <f>SUM(AX$13:AX21)*BT21/1000</f>
        <v>0</v>
      </c>
      <c r="CQ21">
        <f>SUM(AY$13:AY21)*BU21/1000</f>
        <v>0</v>
      </c>
      <c r="CR21">
        <f>SUM(AZ$13:AZ21)*BV21/1000</f>
        <v>0</v>
      </c>
      <c r="CS21">
        <f>SUM(BA$13:BA21)*BW21/1000</f>
        <v>0</v>
      </c>
      <c r="CT21">
        <f>SUM(BB$13:BB21)*BX21/1000</f>
        <v>0</v>
      </c>
      <c r="CU21">
        <f>SUM(BC$13:BC21)*BY21/1000</f>
        <v>0</v>
      </c>
      <c r="CV21">
        <f>SUM(BD$13:BD21)*BZ21/1000</f>
        <v>0</v>
      </c>
      <c r="CW21">
        <f>SUM(BE$13:BE21)*CA21/1000</f>
        <v>0</v>
      </c>
      <c r="CX21">
        <f>SUM(BF$13:BF21)*CB21/1000</f>
        <v>0</v>
      </c>
      <c r="CY21">
        <f t="shared" si="43"/>
        <v>2.167275166871041</v>
      </c>
      <c r="DA21">
        <f t="shared" si="37"/>
        <v>2030</v>
      </c>
      <c r="DB21" s="89">
        <f>IFERROR(VLOOKUP($DA21,'Table 3 TransCost'!$B$10:$E$40,4,FALSE),0)</f>
        <v>54.82</v>
      </c>
      <c r="DC21" s="176">
        <f t="shared" si="41"/>
        <v>0</v>
      </c>
    </row>
    <row r="22" spans="2:107">
      <c r="B22" s="15">
        <f t="shared" si="38"/>
        <v>2031</v>
      </c>
      <c r="C22" s="9">
        <f t="shared" si="17"/>
        <v>27.685618747529457</v>
      </c>
      <c r="D22" s="45"/>
      <c r="E22" s="9">
        <f t="shared" ca="1" si="39"/>
        <v>8.1048528598530805</v>
      </c>
      <c r="F22" s="37"/>
      <c r="G22" s="14">
        <f t="shared" ca="1" si="42"/>
        <v>19.085929427192688</v>
      </c>
      <c r="H22" s="36"/>
      <c r="I22" s="176">
        <v>38.212773587443053</v>
      </c>
      <c r="J22" s="176"/>
      <c r="M22" s="113"/>
      <c r="O22">
        <f t="shared" si="18"/>
        <v>2031</v>
      </c>
      <c r="P22">
        <v>0</v>
      </c>
      <c r="Q22">
        <v>0</v>
      </c>
      <c r="R22">
        <v>0</v>
      </c>
      <c r="S22" s="368">
        <v>0</v>
      </c>
      <c r="T22" s="368">
        <v>0</v>
      </c>
      <c r="U22" s="176">
        <v>0</v>
      </c>
      <c r="V22" s="368">
        <v>0</v>
      </c>
      <c r="W22" s="368">
        <v>0</v>
      </c>
      <c r="X22" s="368">
        <v>0</v>
      </c>
      <c r="Y22" s="368">
        <v>0</v>
      </c>
      <c r="Z22" s="368">
        <v>0</v>
      </c>
      <c r="AA22" s="368">
        <v>0</v>
      </c>
      <c r="AB22" s="368">
        <v>0</v>
      </c>
      <c r="AC22" s="368">
        <v>0</v>
      </c>
      <c r="AD22" s="368">
        <v>0</v>
      </c>
      <c r="AE22" s="368">
        <v>0</v>
      </c>
      <c r="AF22" s="368">
        <v>0</v>
      </c>
      <c r="AG22" s="368">
        <v>0</v>
      </c>
      <c r="AL22">
        <f t="shared" si="19"/>
        <v>0</v>
      </c>
      <c r="AM22">
        <f t="shared" si="19"/>
        <v>0</v>
      </c>
      <c r="AN22">
        <f t="shared" si="20"/>
        <v>0</v>
      </c>
      <c r="AO22">
        <f t="shared" si="21"/>
        <v>0</v>
      </c>
      <c r="AP22">
        <f t="shared" si="22"/>
        <v>0</v>
      </c>
      <c r="AQ22">
        <f t="shared" si="23"/>
        <v>0</v>
      </c>
      <c r="AR22">
        <f t="shared" si="24"/>
        <v>0</v>
      </c>
      <c r="AS22">
        <f t="shared" si="25"/>
        <v>0</v>
      </c>
      <c r="AT22">
        <f t="shared" si="26"/>
        <v>0</v>
      </c>
      <c r="AU22">
        <f t="shared" si="27"/>
        <v>0</v>
      </c>
      <c r="AV22">
        <f t="shared" si="28"/>
        <v>0</v>
      </c>
      <c r="AW22">
        <f t="shared" si="29"/>
        <v>0</v>
      </c>
      <c r="AX22">
        <f t="shared" si="30"/>
        <v>0</v>
      </c>
      <c r="AY22">
        <f t="shared" si="31"/>
        <v>0</v>
      </c>
      <c r="AZ22">
        <f t="shared" si="32"/>
        <v>0</v>
      </c>
      <c r="BA22">
        <f t="shared" si="33"/>
        <v>0</v>
      </c>
      <c r="BB22">
        <f t="shared" si="34"/>
        <v>0</v>
      </c>
      <c r="BC22">
        <f t="shared" si="35"/>
        <v>0</v>
      </c>
      <c r="BG22">
        <f t="shared" si="40"/>
        <v>2031</v>
      </c>
      <c r="BH22" s="131">
        <f>IFERROR(VLOOKUP($O22,'Table 3 ID Wind_2030'!$B$10:$K$37,10,FALSE),0)</f>
        <v>139.32004232397077</v>
      </c>
      <c r="BI22" s="131">
        <f>IFERROR(VLOOKUP($O22,'Table 3 UT CP Wind_2023'!$B$10:$K$37,10,FALSE),0)</f>
        <v>145.11463768115945</v>
      </c>
      <c r="BJ22" s="131">
        <f>IFERROR(VLOOKUP($O22,'Table 3 WYAE Wind_2024'!$B$10:$L$37,11,FALSE),0)</f>
        <v>195.78989583333333</v>
      </c>
      <c r="BK22" s="131">
        <f>IFERROR(VLOOKUP($O22,'Table 3 YK Wind wS_2029'!$B$10:$K$37,10,FALSE),0)</f>
        <v>149.77244897959184</v>
      </c>
      <c r="BL22" s="370"/>
      <c r="BM22" s="131">
        <f>IFERROR(VLOOKUP($O22,'Table 3 ID Wind wS_2032'!$B$10:$K$38,10,FALSE),0)</f>
        <v>0</v>
      </c>
      <c r="BN22" s="131">
        <f>IFERROR(VLOOKUP($O22,'Table 3 PV wS YK_2024'!$B$10:$K$40,10,FALSE),0)</f>
        <v>110.25999999999998</v>
      </c>
      <c r="BO22" s="370"/>
      <c r="BP22" s="131">
        <f>IFERROR(VLOOKUP($O22,'Table 3 PV wS SO_2024'!$B$10:$K$40,10,FALSE),0)</f>
        <v>109.88999999999999</v>
      </c>
      <c r="BQ22" s="370"/>
      <c r="BR22" s="131">
        <f>IFERROR(VLOOKUP($O22,'Table 3 PV wS UTN_2024'!$B$10:$K$43,10,FALSE),0)</f>
        <v>108.94</v>
      </c>
      <c r="BS22" s="131">
        <f>IFERROR(VLOOKUP($O22,'Table 3 PV wS JB_2024'!$B$10:$K$40,10,FALSE),0)</f>
        <v>105.79999999999998</v>
      </c>
      <c r="BT22" s="131">
        <f>IFERROR(VLOOKUP($O22,'Table 3 PV wS JB_2029'!$B$10:$K$40,10,FALSE),0)</f>
        <v>96.990000000000009</v>
      </c>
      <c r="BU22" s="370"/>
      <c r="BV22" s="131">
        <f>IFERROR(VLOOKUP($O22,'Table 3 PV wS UTS_2024'!$B$10:$K$38,10,FALSE),0)</f>
        <v>107.72</v>
      </c>
      <c r="BW22" s="131">
        <f>IFERROR(VLOOKUP($O22,'Table 3 PV wS UTS_2030'!$B$10:$K$38,10,FALSE),0)</f>
        <v>138.17000000000002</v>
      </c>
      <c r="BX22" s="369"/>
      <c r="BY22" s="131">
        <f>IFERROR(VLOOKUP($O22,'Table 3 185 MW (NTN) 2026)'!$B$13:$L$40,11,FALSE),0)</f>
        <v>125.36999999999999</v>
      </c>
      <c r="CD22">
        <f>SUM(AL$13:AL22)*BH22/1000</f>
        <v>0</v>
      </c>
      <c r="CE22">
        <f>SUM(AM$13:AM22)*BI22/1000</f>
        <v>0</v>
      </c>
      <c r="CF22">
        <f>SUM(AN$13:AN22)*BJ22/1000</f>
        <v>0</v>
      </c>
      <c r="CG22">
        <f>SUM(AO$13:AO22)*BK22/1000</f>
        <v>0</v>
      </c>
      <c r="CH22">
        <f>SUM(AP$13:AP22)*BL22/1000</f>
        <v>0</v>
      </c>
      <c r="CI22">
        <f>SUM(AQ$13:AQ22)*BM22/1000</f>
        <v>0</v>
      </c>
      <c r="CJ22">
        <f>SUM(AR$13:AR22)*BN22/1000</f>
        <v>0</v>
      </c>
      <c r="CK22">
        <f>SUM(AS$13:AS22)*BO22/1000</f>
        <v>0</v>
      </c>
      <c r="CL22">
        <f>SUM(AT$13:AT22)*BP22/1000</f>
        <v>0</v>
      </c>
      <c r="CM22">
        <f>SUM(AU$13:AU22)*BQ22/1000</f>
        <v>0</v>
      </c>
      <c r="CN22">
        <f>SUM(AV$13:AV22)*BR22/1000</f>
        <v>2.2148494998023565</v>
      </c>
      <c r="CO22">
        <f>SUM(AW$13:AW22)*BS22/1000</f>
        <v>0</v>
      </c>
      <c r="CP22">
        <f>SUM(AX$13:AX22)*BT22/1000</f>
        <v>0</v>
      </c>
      <c r="CQ22">
        <f>SUM(AY$13:AY22)*BU22/1000</f>
        <v>0</v>
      </c>
      <c r="CR22">
        <f>SUM(AZ$13:AZ22)*BV22/1000</f>
        <v>0</v>
      </c>
      <c r="CS22">
        <f>SUM(BA$13:BA22)*BW22/1000</f>
        <v>0</v>
      </c>
      <c r="CT22">
        <f>SUM(BB$13:BB22)*BX22/1000</f>
        <v>0</v>
      </c>
      <c r="CU22">
        <f>SUM(BC$13:BC22)*BY22/1000</f>
        <v>0</v>
      </c>
      <c r="CV22">
        <f>SUM(BD$13:BD22)*BZ22/1000</f>
        <v>0</v>
      </c>
      <c r="CW22">
        <f>SUM(BE$13:BE22)*CA22/1000</f>
        <v>0</v>
      </c>
      <c r="CX22">
        <f>SUM(BF$13:BF22)*CB22/1000</f>
        <v>0</v>
      </c>
      <c r="CY22">
        <f t="shared" si="43"/>
        <v>2.2148494998023565</v>
      </c>
      <c r="DA22">
        <f t="shared" si="37"/>
        <v>2031</v>
      </c>
      <c r="DB22" s="89">
        <f>IFERROR(VLOOKUP($DA22,'Table 3 TransCost'!$B$10:$E$40,4,FALSE),0)</f>
        <v>56.03</v>
      </c>
      <c r="DC22" s="176">
        <f t="shared" si="41"/>
        <v>0</v>
      </c>
    </row>
    <row r="23" spans="2:107">
      <c r="B23" s="15">
        <f t="shared" si="38"/>
        <v>2032</v>
      </c>
      <c r="C23" s="9">
        <f t="shared" si="17"/>
        <v>28.295546092802731</v>
      </c>
      <c r="D23" s="45"/>
      <c r="E23" s="9">
        <f t="shared" ca="1" si="39"/>
        <v>10.403175435326871</v>
      </c>
      <c r="F23" s="37"/>
      <c r="G23" s="14">
        <f t="shared" ca="1" si="42"/>
        <v>21.636971170978352</v>
      </c>
      <c r="H23" s="36"/>
      <c r="I23" s="176">
        <v>40.085267735725459</v>
      </c>
      <c r="J23" s="176"/>
      <c r="M23" s="113"/>
      <c r="O23">
        <f t="shared" si="18"/>
        <v>2032</v>
      </c>
      <c r="P23">
        <v>0</v>
      </c>
      <c r="Q23">
        <v>0</v>
      </c>
      <c r="R23">
        <v>0</v>
      </c>
      <c r="S23" s="368">
        <v>0</v>
      </c>
      <c r="T23" s="368">
        <v>0</v>
      </c>
      <c r="U23" s="176">
        <v>0</v>
      </c>
      <c r="V23" s="368">
        <v>0</v>
      </c>
      <c r="W23" s="368">
        <v>0</v>
      </c>
      <c r="X23" s="368">
        <v>0</v>
      </c>
      <c r="Y23" s="368">
        <v>0</v>
      </c>
      <c r="Z23" s="368">
        <v>0</v>
      </c>
      <c r="AA23" s="368">
        <v>0</v>
      </c>
      <c r="AB23" s="368">
        <v>0</v>
      </c>
      <c r="AC23" s="368">
        <v>0</v>
      </c>
      <c r="AD23" s="368">
        <v>0</v>
      </c>
      <c r="AE23" s="368">
        <v>0</v>
      </c>
      <c r="AF23" s="368">
        <v>0</v>
      </c>
      <c r="AG23" s="368">
        <v>0</v>
      </c>
      <c r="AL23">
        <f t="shared" si="19"/>
        <v>0</v>
      </c>
      <c r="AM23">
        <f t="shared" si="19"/>
        <v>0</v>
      </c>
      <c r="AN23">
        <f t="shared" si="20"/>
        <v>0</v>
      </c>
      <c r="AO23">
        <f t="shared" si="21"/>
        <v>0</v>
      </c>
      <c r="AP23">
        <f t="shared" si="22"/>
        <v>0</v>
      </c>
      <c r="AQ23">
        <f t="shared" si="23"/>
        <v>0</v>
      </c>
      <c r="AR23">
        <f t="shared" si="24"/>
        <v>0</v>
      </c>
      <c r="AS23">
        <f t="shared" si="25"/>
        <v>0</v>
      </c>
      <c r="AT23">
        <f t="shared" si="26"/>
        <v>0</v>
      </c>
      <c r="AU23">
        <f t="shared" si="27"/>
        <v>0</v>
      </c>
      <c r="AV23">
        <f t="shared" si="28"/>
        <v>0</v>
      </c>
      <c r="AW23">
        <f t="shared" si="29"/>
        <v>0</v>
      </c>
      <c r="AX23">
        <f t="shared" si="30"/>
        <v>0</v>
      </c>
      <c r="AY23">
        <f t="shared" si="31"/>
        <v>0</v>
      </c>
      <c r="AZ23">
        <f t="shared" si="32"/>
        <v>0</v>
      </c>
      <c r="BA23">
        <f t="shared" si="33"/>
        <v>0</v>
      </c>
      <c r="BB23">
        <f t="shared" si="34"/>
        <v>0</v>
      </c>
      <c r="BC23">
        <f t="shared" si="35"/>
        <v>0</v>
      </c>
      <c r="BG23">
        <f t="shared" si="40"/>
        <v>2032</v>
      </c>
      <c r="BH23" s="131">
        <f>IFERROR(VLOOKUP($O23,'Table 3 ID Wind_2030'!$B$10:$K$37,10,FALSE),0)</f>
        <v>142.41018853405157</v>
      </c>
      <c r="BI23" s="131">
        <f>IFERROR(VLOOKUP($O23,'Table 3 UT CP Wind_2023'!$B$10:$K$37,10,FALSE),0)</f>
        <v>148.33869565217393</v>
      </c>
      <c r="BJ23" s="131">
        <f>IFERROR(VLOOKUP($O23,'Table 3 WYAE Wind_2024'!$B$10:$L$37,11,FALSE),0)</f>
        <v>200.13010416666665</v>
      </c>
      <c r="BK23" s="131">
        <f>IFERROR(VLOOKUP($O23,'Table 3 YK Wind wS_2029'!$B$10:$K$37,10,FALSE),0)</f>
        <v>153.10469387755103</v>
      </c>
      <c r="BL23" s="370"/>
      <c r="BM23" s="131">
        <f>IFERROR(VLOOKUP($O23,'Table 3 ID Wind wS_2032'!$B$10:$K$38,10,FALSE),0)</f>
        <v>154.69594420529799</v>
      </c>
      <c r="BN23" s="131">
        <f>IFERROR(VLOOKUP($O23,'Table 3 PV wS YK_2024'!$B$10:$K$40,10,FALSE),0)</f>
        <v>112.69</v>
      </c>
      <c r="BO23" s="370"/>
      <c r="BP23" s="131">
        <f>IFERROR(VLOOKUP($O23,'Table 3 PV wS SO_2024'!$B$10:$K$40,10,FALSE),0)</f>
        <v>112.31</v>
      </c>
      <c r="BQ23" s="370"/>
      <c r="BR23" s="131">
        <f>IFERROR(VLOOKUP($O23,'Table 3 PV wS UTN_2024'!$B$10:$K$43,10,FALSE),0)</f>
        <v>111.33999999999999</v>
      </c>
      <c r="BS23" s="131">
        <f>IFERROR(VLOOKUP($O23,'Table 3 PV wS JB_2024'!$B$10:$K$40,10,FALSE),0)</f>
        <v>108.13000000000001</v>
      </c>
      <c r="BT23" s="131">
        <f>IFERROR(VLOOKUP($O23,'Table 3 PV wS JB_2029'!$B$10:$K$40,10,FALSE),0)</f>
        <v>99.12</v>
      </c>
      <c r="BU23" s="370"/>
      <c r="BV23" s="131">
        <f>IFERROR(VLOOKUP($O23,'Table 3 PV wS UTS_2024'!$B$10:$K$38,10,FALSE),0)</f>
        <v>110.08999999999999</v>
      </c>
      <c r="BW23" s="131">
        <f>IFERROR(VLOOKUP($O23,'Table 3 PV wS UTS_2030'!$B$10:$K$38,10,FALSE),0)</f>
        <v>141.21</v>
      </c>
      <c r="BX23" s="369"/>
      <c r="BY23" s="131">
        <f>IFERROR(VLOOKUP($O23,'Table 3 185 MW (NTN) 2026)'!$B$13:$L$40,11,FALSE),0)</f>
        <v>128.14999999999998</v>
      </c>
      <c r="CD23">
        <f>SUM(AL$13:AL23)*BH23/1000</f>
        <v>0</v>
      </c>
      <c r="CE23">
        <f>SUM(AM$13:AM23)*BI23/1000</f>
        <v>0</v>
      </c>
      <c r="CF23">
        <f>SUM(AN$13:AN23)*BJ23/1000</f>
        <v>0</v>
      </c>
      <c r="CG23">
        <f>SUM(AO$13:AO23)*BK23/1000</f>
        <v>0</v>
      </c>
      <c r="CH23">
        <f>SUM(AP$13:AP23)*BL23/1000</f>
        <v>0</v>
      </c>
      <c r="CI23">
        <f>SUM(AQ$13:AQ23)*BM23/1000</f>
        <v>0</v>
      </c>
      <c r="CJ23">
        <f>SUM(AR$13:AR23)*BN23/1000</f>
        <v>0</v>
      </c>
      <c r="CK23">
        <f>SUM(AS$13:AS23)*BO23/1000</f>
        <v>0</v>
      </c>
      <c r="CL23">
        <f>SUM(AT$13:AT23)*BP23/1000</f>
        <v>0</v>
      </c>
      <c r="CM23">
        <f>SUM(AU$13:AU23)*BQ23/1000</f>
        <v>0</v>
      </c>
      <c r="CN23">
        <f>SUM(AV$13:AV23)*BR23/1000</f>
        <v>2.2636436874242185</v>
      </c>
      <c r="CO23">
        <f>SUM(AW$13:AW23)*BS23/1000</f>
        <v>0</v>
      </c>
      <c r="CP23">
        <f>SUM(AX$13:AX23)*BT23/1000</f>
        <v>0</v>
      </c>
      <c r="CQ23">
        <f>SUM(AY$13:AY23)*BU23/1000</f>
        <v>0</v>
      </c>
      <c r="CR23">
        <f>SUM(AZ$13:AZ23)*BV23/1000</f>
        <v>0</v>
      </c>
      <c r="CS23">
        <f>SUM(BA$13:BA23)*BW23/1000</f>
        <v>0</v>
      </c>
      <c r="CT23">
        <f>SUM(BB$13:BB23)*BX23/1000</f>
        <v>0</v>
      </c>
      <c r="CU23">
        <f>SUM(BC$13:BC23)*BY23/1000</f>
        <v>0</v>
      </c>
      <c r="CV23">
        <f>SUM(BD$13:BD23)*BZ23/1000</f>
        <v>0</v>
      </c>
      <c r="CW23">
        <f>SUM(BE$13:BE23)*CA23/1000</f>
        <v>0</v>
      </c>
      <c r="CX23">
        <f>SUM(BF$13:BF23)*CB23/1000</f>
        <v>0</v>
      </c>
      <c r="CY23">
        <f t="shared" si="43"/>
        <v>2.2636436874242185</v>
      </c>
      <c r="DA23">
        <f t="shared" si="37"/>
        <v>2032</v>
      </c>
      <c r="DB23" s="89">
        <f>IFERROR(VLOOKUP($DA23,'Table 3 TransCost'!$B$10:$E$40,4,FALSE),0)</f>
        <v>57.26</v>
      </c>
      <c r="DC23" s="176">
        <f t="shared" si="41"/>
        <v>0</v>
      </c>
    </row>
    <row r="24" spans="2:107">
      <c r="B24" s="15">
        <f t="shared" si="38"/>
        <v>2033</v>
      </c>
      <c r="C24" s="9">
        <f t="shared" si="17"/>
        <v>28.887683890505535</v>
      </c>
      <c r="D24" s="45"/>
      <c r="E24" s="9">
        <f t="shared" ca="1" si="39"/>
        <v>10.556650431000001</v>
      </c>
      <c r="F24" s="37"/>
      <c r="G24" s="14">
        <f t="shared" ca="1" si="42"/>
        <v>22.072012413933194</v>
      </c>
      <c r="H24" s="36"/>
      <c r="I24" s="176">
        <v>38.103115949645385</v>
      </c>
      <c r="J24" s="176"/>
      <c r="M24" s="113"/>
      <c r="O24">
        <f t="shared" si="18"/>
        <v>2033</v>
      </c>
      <c r="P24">
        <v>0</v>
      </c>
      <c r="Q24">
        <v>0</v>
      </c>
      <c r="R24">
        <v>0</v>
      </c>
      <c r="S24" s="368">
        <v>0</v>
      </c>
      <c r="T24" s="368">
        <v>0</v>
      </c>
      <c r="U24" s="176">
        <v>0</v>
      </c>
      <c r="V24" s="368">
        <v>0</v>
      </c>
      <c r="W24" s="368">
        <v>0</v>
      </c>
      <c r="X24" s="368">
        <v>0</v>
      </c>
      <c r="Y24" s="368">
        <v>0</v>
      </c>
      <c r="Z24" s="368">
        <v>0</v>
      </c>
      <c r="AA24" s="368">
        <v>0</v>
      </c>
      <c r="AB24" s="368">
        <v>0</v>
      </c>
      <c r="AC24" s="368">
        <v>0</v>
      </c>
      <c r="AD24" s="368">
        <v>0</v>
      </c>
      <c r="AE24" s="368">
        <v>0</v>
      </c>
      <c r="AF24" s="368">
        <v>0</v>
      </c>
      <c r="AG24" s="368">
        <v>0</v>
      </c>
      <c r="AL24">
        <f t="shared" si="19"/>
        <v>0</v>
      </c>
      <c r="AM24">
        <f t="shared" si="19"/>
        <v>0</v>
      </c>
      <c r="AN24">
        <f t="shared" si="20"/>
        <v>0</v>
      </c>
      <c r="AO24">
        <f t="shared" si="21"/>
        <v>0</v>
      </c>
      <c r="AP24">
        <f t="shared" si="22"/>
        <v>0</v>
      </c>
      <c r="AQ24">
        <f t="shared" si="23"/>
        <v>0</v>
      </c>
      <c r="AR24">
        <f t="shared" si="24"/>
        <v>0</v>
      </c>
      <c r="AS24">
        <f t="shared" si="25"/>
        <v>0</v>
      </c>
      <c r="AT24">
        <f t="shared" si="26"/>
        <v>0</v>
      </c>
      <c r="AU24">
        <f t="shared" si="27"/>
        <v>0</v>
      </c>
      <c r="AV24">
        <f t="shared" si="28"/>
        <v>0</v>
      </c>
      <c r="AW24">
        <f t="shared" si="29"/>
        <v>0</v>
      </c>
      <c r="AX24">
        <f t="shared" si="30"/>
        <v>0</v>
      </c>
      <c r="AY24">
        <f t="shared" si="31"/>
        <v>0</v>
      </c>
      <c r="AZ24">
        <f t="shared" si="32"/>
        <v>0</v>
      </c>
      <c r="BA24">
        <f t="shared" si="33"/>
        <v>0</v>
      </c>
      <c r="BB24">
        <f t="shared" si="34"/>
        <v>0</v>
      </c>
      <c r="BC24">
        <f t="shared" si="35"/>
        <v>0</v>
      </c>
      <c r="BG24">
        <f t="shared" si="40"/>
        <v>2033</v>
      </c>
      <c r="BH24" s="131">
        <f>IFERROR(VLOOKUP($O24,'Table 3 ID Wind_2030'!$B$10:$K$37,10,FALSE),0)</f>
        <v>145.47957291265874</v>
      </c>
      <c r="BI24" s="131">
        <f>IFERROR(VLOOKUP($O24,'Table 3 UT CP Wind_2023'!$B$10:$K$37,10,FALSE),0)</f>
        <v>151.52724637681158</v>
      </c>
      <c r="BJ24" s="131">
        <f>IFERROR(VLOOKUP($O24,'Table 3 WYAE Wind_2024'!$B$10:$L$37,11,FALSE),0)</f>
        <v>204.40010416666667</v>
      </c>
      <c r="BK24" s="131">
        <f>IFERROR(VLOOKUP($O24,'Table 3 YK Wind wS_2029'!$B$10:$K$37,10,FALSE),0)</f>
        <v>156.36693877551019</v>
      </c>
      <c r="BL24" s="370"/>
      <c r="BM24" s="131">
        <f>IFERROR(VLOOKUP($O24,'Table 3 ID Wind wS_2032'!$B$10:$K$38,10,FALSE),0)</f>
        <v>157.99788079470198</v>
      </c>
      <c r="BN24" s="131">
        <f>IFERROR(VLOOKUP($O24,'Table 3 PV wS YK_2024'!$B$10:$K$40,10,FALSE),0)</f>
        <v>115.05</v>
      </c>
      <c r="BO24" s="370"/>
      <c r="BP24" s="131">
        <f>IFERROR(VLOOKUP($O24,'Table 3 PV wS SO_2024'!$B$10:$K$40,10,FALSE),0)</f>
        <v>114.66999999999999</v>
      </c>
      <c r="BQ24" s="370"/>
      <c r="BR24" s="131">
        <f>IFERROR(VLOOKUP($O24,'Table 3 PV wS UTN_2024'!$B$10:$K$43,10,FALSE),0)</f>
        <v>113.66999999999999</v>
      </c>
      <c r="BS24" s="131">
        <f>IFERROR(VLOOKUP($O24,'Table 3 PV wS JB_2024'!$B$10:$K$40,10,FALSE),0)</f>
        <v>110.4</v>
      </c>
      <c r="BT24" s="131">
        <f>IFERROR(VLOOKUP($O24,'Table 3 PV wS JB_2029'!$B$10:$K$40,10,FALSE),0)</f>
        <v>101.19999999999999</v>
      </c>
      <c r="BU24" s="370"/>
      <c r="BV24" s="131">
        <f>IFERROR(VLOOKUP($O24,'Table 3 PV wS UTS_2024'!$B$10:$K$38,10,FALSE),0)</f>
        <v>112.39999999999999</v>
      </c>
      <c r="BW24" s="131">
        <f>IFERROR(VLOOKUP($O24,'Table 3 PV wS UTS_2030'!$B$10:$K$38,10,FALSE),0)</f>
        <v>144.16999999999999</v>
      </c>
      <c r="BX24" s="369"/>
      <c r="BY24" s="131">
        <f>IFERROR(VLOOKUP($O24,'Table 3 185 MW (NTN) 2026)'!$B$13:$L$40,11,FALSE),0)</f>
        <v>130.82</v>
      </c>
      <c r="CD24">
        <f>SUM(AL$13:AL24)*BH24/1000</f>
        <v>0</v>
      </c>
      <c r="CE24">
        <f>SUM(AM$13:AM24)*BI24/1000</f>
        <v>0</v>
      </c>
      <c r="CF24">
        <f>SUM(AN$13:AN24)*BJ24/1000</f>
        <v>0</v>
      </c>
      <c r="CG24">
        <f>SUM(AO$13:AO24)*BK24/1000</f>
        <v>0</v>
      </c>
      <c r="CH24">
        <f>SUM(AP$13:AP24)*BL24/1000</f>
        <v>0</v>
      </c>
      <c r="CI24">
        <f>SUM(AQ$13:AQ24)*BM24/1000</f>
        <v>0</v>
      </c>
      <c r="CJ24">
        <f>SUM(AR$13:AR24)*BN24/1000</f>
        <v>0</v>
      </c>
      <c r="CK24">
        <f>SUM(AS$13:AS24)*BO24/1000</f>
        <v>0</v>
      </c>
      <c r="CL24">
        <f>SUM(AT$13:AT24)*BP24/1000</f>
        <v>0</v>
      </c>
      <c r="CM24">
        <f>SUM(AU$13:AU24)*BQ24/1000</f>
        <v>0</v>
      </c>
      <c r="CN24">
        <f>SUM(AV$13:AV24)*BR24/1000</f>
        <v>2.3110147112404431</v>
      </c>
      <c r="CO24">
        <f>SUM(AW$13:AW24)*BS24/1000</f>
        <v>0</v>
      </c>
      <c r="CP24">
        <f>SUM(AX$13:AX24)*BT24/1000</f>
        <v>0</v>
      </c>
      <c r="CQ24">
        <f>SUM(AY$13:AY24)*BU24/1000</f>
        <v>0</v>
      </c>
      <c r="CR24">
        <f>SUM(AZ$13:AZ24)*BV24/1000</f>
        <v>0</v>
      </c>
      <c r="CS24">
        <f>SUM(BA$13:BA24)*BW24/1000</f>
        <v>0</v>
      </c>
      <c r="CT24">
        <f>SUM(BB$13:BB24)*BX24/1000</f>
        <v>0</v>
      </c>
      <c r="CU24">
        <f>SUM(BC$13:BC24)*BY24/1000</f>
        <v>0</v>
      </c>
      <c r="CV24">
        <f>SUM(BD$13:BD24)*BZ24/1000</f>
        <v>0</v>
      </c>
      <c r="CW24">
        <f>SUM(BE$13:BE24)*CA24/1000</f>
        <v>0</v>
      </c>
      <c r="CX24">
        <f>SUM(BF$13:BF24)*CB24/1000</f>
        <v>0</v>
      </c>
      <c r="CY24">
        <f t="shared" si="43"/>
        <v>2.3110147112404431</v>
      </c>
      <c r="DA24">
        <f t="shared" si="37"/>
        <v>2033</v>
      </c>
      <c r="DB24" s="89">
        <f>IFERROR(VLOOKUP($DA24,'Table 3 TransCost'!$B$10:$E$40,4,FALSE),0)</f>
        <v>58.46</v>
      </c>
      <c r="DC24" s="176">
        <f t="shared" si="41"/>
        <v>0</v>
      </c>
    </row>
    <row r="25" spans="2:107">
      <c r="B25" s="15">
        <f t="shared" si="38"/>
        <v>2034</v>
      </c>
      <c r="C25" s="9">
        <f t="shared" si="17"/>
        <v>29.495069871840172</v>
      </c>
      <c r="D25" s="45"/>
      <c r="E25" s="9">
        <f t="shared" ca="1" si="39"/>
        <v>11.052742981848144</v>
      </c>
      <c r="F25" s="37"/>
      <c r="G25" s="14">
        <f t="shared" ca="1" si="42"/>
        <v>22.839692095910017</v>
      </c>
      <c r="H25" s="36"/>
      <c r="I25" s="176">
        <v>40.297495617071661</v>
      </c>
      <c r="J25" s="176"/>
      <c r="M25" s="113"/>
      <c r="O25">
        <f t="shared" si="18"/>
        <v>2034</v>
      </c>
      <c r="P25">
        <v>0</v>
      </c>
      <c r="Q25">
        <v>0</v>
      </c>
      <c r="R25">
        <v>0</v>
      </c>
      <c r="S25" s="368">
        <v>0</v>
      </c>
      <c r="T25" s="368">
        <v>0</v>
      </c>
      <c r="U25" s="176">
        <v>0</v>
      </c>
      <c r="V25" s="368">
        <v>0</v>
      </c>
      <c r="W25" s="368">
        <v>0</v>
      </c>
      <c r="X25" s="368">
        <v>0</v>
      </c>
      <c r="Y25" s="368">
        <v>0</v>
      </c>
      <c r="Z25" s="368">
        <v>0</v>
      </c>
      <c r="AA25" s="368">
        <v>0</v>
      </c>
      <c r="AB25" s="368">
        <v>0</v>
      </c>
      <c r="AC25" s="368">
        <v>0</v>
      </c>
      <c r="AD25" s="368">
        <v>0</v>
      </c>
      <c r="AE25" s="368">
        <v>0</v>
      </c>
      <c r="AF25" s="368">
        <v>0</v>
      </c>
      <c r="AG25" s="368">
        <v>0</v>
      </c>
      <c r="AL25">
        <f t="shared" si="19"/>
        <v>0</v>
      </c>
      <c r="AM25">
        <f t="shared" si="19"/>
        <v>0</v>
      </c>
      <c r="AN25">
        <f t="shared" si="20"/>
        <v>0</v>
      </c>
      <c r="AO25">
        <f t="shared" si="21"/>
        <v>0</v>
      </c>
      <c r="AP25">
        <f t="shared" si="22"/>
        <v>0</v>
      </c>
      <c r="AQ25">
        <f t="shared" si="23"/>
        <v>0</v>
      </c>
      <c r="AR25">
        <f t="shared" si="24"/>
        <v>0</v>
      </c>
      <c r="AS25">
        <f t="shared" si="25"/>
        <v>0</v>
      </c>
      <c r="AT25">
        <f t="shared" si="26"/>
        <v>0</v>
      </c>
      <c r="AU25">
        <f t="shared" si="27"/>
        <v>0</v>
      </c>
      <c r="AV25">
        <f t="shared" si="28"/>
        <v>0</v>
      </c>
      <c r="AW25">
        <f t="shared" si="29"/>
        <v>0</v>
      </c>
      <c r="AX25">
        <f t="shared" si="30"/>
        <v>0</v>
      </c>
      <c r="AY25">
        <f t="shared" si="31"/>
        <v>0</v>
      </c>
      <c r="AZ25">
        <f t="shared" si="32"/>
        <v>0</v>
      </c>
      <c r="BA25">
        <f t="shared" si="33"/>
        <v>0</v>
      </c>
      <c r="BB25">
        <f t="shared" si="34"/>
        <v>0</v>
      </c>
      <c r="BC25">
        <f t="shared" si="35"/>
        <v>0</v>
      </c>
      <c r="BG25">
        <f t="shared" si="40"/>
        <v>2034</v>
      </c>
      <c r="BH25" s="131">
        <f>IFERROR(VLOOKUP($O25,'Table 3 ID Wind_2030'!$B$10:$K$37,10,FALSE),0)</f>
        <v>148.61011927664484</v>
      </c>
      <c r="BI25" s="131">
        <f>IFERROR(VLOOKUP($O25,'Table 3 UT CP Wind_2023'!$B$10:$K$37,10,FALSE),0)</f>
        <v>154.78478260869562</v>
      </c>
      <c r="BJ25" s="131">
        <f>IFERROR(VLOOKUP($O25,'Table 3 WYAE Wind_2024'!$B$10:$L$37,11,FALSE),0)</f>
        <v>208.76989583333332</v>
      </c>
      <c r="BK25" s="131">
        <f>IFERROR(VLOOKUP($O25,'Table 3 YK Wind wS_2029'!$B$10:$K$37,10,FALSE),0)</f>
        <v>159.68918367346942</v>
      </c>
      <c r="BL25" s="370"/>
      <c r="BM25" s="131">
        <f>IFERROR(VLOOKUP($O25,'Table 3 ID Wind wS_2032'!$B$10:$K$38,10,FALSE),0)</f>
        <v>161.36701986754966</v>
      </c>
      <c r="BN25" s="131">
        <f>IFERROR(VLOOKUP($O25,'Table 3 PV wS YK_2024'!$B$10:$K$40,10,FALSE),0)</f>
        <v>117.46999999999998</v>
      </c>
      <c r="BO25" s="370"/>
      <c r="BP25" s="131">
        <f>IFERROR(VLOOKUP($O25,'Table 3 PV wS SO_2024'!$B$10:$K$40,10,FALSE),0)</f>
        <v>117.07999999999998</v>
      </c>
      <c r="BQ25" s="370"/>
      <c r="BR25" s="131">
        <f>IFERROR(VLOOKUP($O25,'Table 3 PV wS UTN_2024'!$B$10:$K$43,10,FALSE),0)</f>
        <v>116.05999999999999</v>
      </c>
      <c r="BS25" s="131">
        <f>IFERROR(VLOOKUP($O25,'Table 3 PV wS JB_2024'!$B$10:$K$40,10,FALSE),0)</f>
        <v>112.72</v>
      </c>
      <c r="BT25" s="131">
        <f>IFERROR(VLOOKUP($O25,'Table 3 PV wS JB_2029'!$B$10:$K$40,10,FALSE),0)</f>
        <v>103.32999999999998</v>
      </c>
      <c r="BU25" s="370"/>
      <c r="BV25" s="131">
        <f>IFERROR(VLOOKUP($O25,'Table 3 PV wS UTS_2024'!$B$10:$K$38,10,FALSE),0)</f>
        <v>114.75999999999999</v>
      </c>
      <c r="BW25" s="131">
        <f>IFERROR(VLOOKUP($O25,'Table 3 PV wS UTS_2030'!$B$10:$K$38,10,FALSE),0)</f>
        <v>147.20000000000002</v>
      </c>
      <c r="BX25" s="369"/>
      <c r="BY25" s="131">
        <f>IFERROR(VLOOKUP($O25,'Table 3 185 MW (NTN) 2026)'!$B$13:$L$40,11,FALSE),0)</f>
        <v>133.57999999999998</v>
      </c>
      <c r="CD25">
        <f>SUM(AL$13:AL25)*BH25/1000</f>
        <v>0</v>
      </c>
      <c r="CE25">
        <f>SUM(AM$13:AM25)*BI25/1000</f>
        <v>0</v>
      </c>
      <c r="CF25">
        <f>SUM(AN$13:AN25)*BJ25/1000</f>
        <v>0</v>
      </c>
      <c r="CG25">
        <f>SUM(AO$13:AO25)*BK25/1000</f>
        <v>0</v>
      </c>
      <c r="CH25">
        <f>SUM(AP$13:AP25)*BL25/1000</f>
        <v>0</v>
      </c>
      <c r="CI25">
        <f>SUM(AQ$13:AQ25)*BM25/1000</f>
        <v>0</v>
      </c>
      <c r="CJ25">
        <f>SUM(AR$13:AR25)*BN25/1000</f>
        <v>0</v>
      </c>
      <c r="CK25">
        <f>SUM(AS$13:AS25)*BO25/1000</f>
        <v>0</v>
      </c>
      <c r="CL25">
        <f>SUM(AT$13:AT25)*BP25/1000</f>
        <v>0</v>
      </c>
      <c r="CM25">
        <f>SUM(AU$13:AU25)*BQ25/1000</f>
        <v>0</v>
      </c>
      <c r="CN25">
        <f>SUM(AV$13:AV25)*BR25/1000</f>
        <v>2.3596055897472139</v>
      </c>
      <c r="CO25">
        <f>SUM(AW$13:AW25)*BS25/1000</f>
        <v>0</v>
      </c>
      <c r="CP25">
        <f>SUM(AX$13:AX25)*BT25/1000</f>
        <v>0</v>
      </c>
      <c r="CQ25">
        <f>SUM(AY$13:AY25)*BU25/1000</f>
        <v>0</v>
      </c>
      <c r="CR25">
        <f>SUM(AZ$13:AZ25)*BV25/1000</f>
        <v>0</v>
      </c>
      <c r="CS25">
        <f>SUM(BA$13:BA25)*BW25/1000</f>
        <v>0</v>
      </c>
      <c r="CT25">
        <f>SUM(BB$13:BB25)*BX25/1000</f>
        <v>0</v>
      </c>
      <c r="CU25">
        <f>SUM(BC$13:BC25)*BY25/1000</f>
        <v>0</v>
      </c>
      <c r="CV25">
        <f>SUM(BD$13:BD25)*BZ25/1000</f>
        <v>0</v>
      </c>
      <c r="CW25">
        <f>SUM(BE$13:BE25)*CA25/1000</f>
        <v>0</v>
      </c>
      <c r="CX25">
        <f>SUM(BF$13:BF25)*CB25/1000</f>
        <v>0</v>
      </c>
      <c r="CY25">
        <f t="shared" si="43"/>
        <v>2.3596055897472139</v>
      </c>
      <c r="DA25">
        <f t="shared" si="37"/>
        <v>2034</v>
      </c>
      <c r="DB25" s="89">
        <f>IFERROR(VLOOKUP($DA25,'Table 3 TransCost'!$B$10:$E$40,4,FALSE),0)</f>
        <v>59.69</v>
      </c>
      <c r="DC25" s="176">
        <f t="shared" si="41"/>
        <v>0</v>
      </c>
    </row>
    <row r="26" spans="2:107">
      <c r="B26" s="15">
        <f t="shared" si="38"/>
        <v>2035</v>
      </c>
      <c r="C26" s="9">
        <f t="shared" si="17"/>
        <v>30.115162672868003</v>
      </c>
      <c r="D26" s="45"/>
      <c r="E26" s="9">
        <f t="shared" ca="1" si="39"/>
        <v>11.697872000645736</v>
      </c>
      <c r="F26" s="37"/>
      <c r="G26" s="14">
        <f t="shared" ca="1" si="42"/>
        <v>23.762787344396884</v>
      </c>
      <c r="H26" s="36"/>
      <c r="I26" s="176">
        <v>44.679000974723984</v>
      </c>
      <c r="J26" s="176"/>
      <c r="M26" s="113"/>
      <c r="O26">
        <f t="shared" si="18"/>
        <v>2035</v>
      </c>
      <c r="P26">
        <v>0</v>
      </c>
      <c r="Q26">
        <v>0</v>
      </c>
      <c r="R26">
        <v>0</v>
      </c>
      <c r="S26" s="368">
        <v>0</v>
      </c>
      <c r="T26" s="368">
        <v>0</v>
      </c>
      <c r="U26" s="176">
        <v>0</v>
      </c>
      <c r="V26" s="368">
        <v>0</v>
      </c>
      <c r="W26" s="368">
        <v>0</v>
      </c>
      <c r="X26" s="368">
        <v>0</v>
      </c>
      <c r="Y26" s="368">
        <v>0</v>
      </c>
      <c r="Z26" s="368">
        <v>0</v>
      </c>
      <c r="AA26" s="368">
        <v>0</v>
      </c>
      <c r="AB26" s="368">
        <v>0</v>
      </c>
      <c r="AC26" s="368">
        <v>0</v>
      </c>
      <c r="AD26" s="368">
        <v>0</v>
      </c>
      <c r="AE26" s="368">
        <v>0</v>
      </c>
      <c r="AF26" s="368">
        <v>0</v>
      </c>
      <c r="AG26" s="368">
        <v>0</v>
      </c>
      <c r="AL26">
        <f t="shared" si="19"/>
        <v>0</v>
      </c>
      <c r="AM26">
        <f t="shared" si="19"/>
        <v>0</v>
      </c>
      <c r="AN26">
        <f t="shared" si="20"/>
        <v>0</v>
      </c>
      <c r="AO26">
        <f t="shared" si="21"/>
        <v>0</v>
      </c>
      <c r="AP26">
        <f t="shared" si="22"/>
        <v>0</v>
      </c>
      <c r="AQ26">
        <f t="shared" si="23"/>
        <v>0</v>
      </c>
      <c r="AR26">
        <f t="shared" si="24"/>
        <v>0</v>
      </c>
      <c r="AS26">
        <f t="shared" si="25"/>
        <v>0</v>
      </c>
      <c r="AT26">
        <f t="shared" si="26"/>
        <v>0</v>
      </c>
      <c r="AU26">
        <f t="shared" si="27"/>
        <v>0</v>
      </c>
      <c r="AV26">
        <f t="shared" si="28"/>
        <v>0</v>
      </c>
      <c r="AW26">
        <f t="shared" si="29"/>
        <v>0</v>
      </c>
      <c r="AX26">
        <f t="shared" si="30"/>
        <v>0</v>
      </c>
      <c r="AY26">
        <f t="shared" si="31"/>
        <v>0</v>
      </c>
      <c r="AZ26">
        <f t="shared" si="32"/>
        <v>0</v>
      </c>
      <c r="BA26">
        <f t="shared" si="33"/>
        <v>0</v>
      </c>
      <c r="BB26">
        <f t="shared" si="34"/>
        <v>0</v>
      </c>
      <c r="BC26">
        <f t="shared" si="35"/>
        <v>0</v>
      </c>
      <c r="BG26">
        <f t="shared" si="40"/>
        <v>2035</v>
      </c>
      <c r="BH26" s="131">
        <f>IFERROR(VLOOKUP($O26,'Table 3 ID Wind_2030'!$B$10:$K$37,10,FALSE),0)</f>
        <v>151.80990380915736</v>
      </c>
      <c r="BI26" s="131">
        <f>IFERROR(VLOOKUP($O26,'Table 3 UT CP Wind_2023'!$B$10:$K$37,10,FALSE),0)</f>
        <v>158.1068115942029</v>
      </c>
      <c r="BJ26" s="131">
        <f>IFERROR(VLOOKUP($O26,'Table 3 WYAE Wind_2024'!$B$10:$L$37,11,FALSE),0)</f>
        <v>213.22</v>
      </c>
      <c r="BK26" s="131">
        <f>IFERROR(VLOOKUP($O26,'Table 3 YK Wind wS_2029'!$B$10:$K$37,10,FALSE),0)</f>
        <v>163.07142857142858</v>
      </c>
      <c r="BL26" s="370"/>
      <c r="BM26" s="131">
        <f>IFERROR(VLOOKUP($O26,'Table 3 ID Wind wS_2032'!$B$10:$K$38,10,FALSE),0)</f>
        <v>164.80615894039735</v>
      </c>
      <c r="BN26" s="131">
        <f>IFERROR(VLOOKUP($O26,'Table 3 PV wS YK_2024'!$B$10:$K$40,10,FALSE),0)</f>
        <v>119.93</v>
      </c>
      <c r="BO26" s="370"/>
      <c r="BP26" s="131">
        <f>IFERROR(VLOOKUP($O26,'Table 3 PV wS SO_2024'!$B$10:$K$40,10,FALSE),0)</f>
        <v>119.53999999999999</v>
      </c>
      <c r="BQ26" s="370"/>
      <c r="BR26" s="131">
        <f>IFERROR(VLOOKUP($O26,'Table 3 PV wS UTN_2024'!$B$10:$K$43,10,FALSE),0)</f>
        <v>118.49999999999999</v>
      </c>
      <c r="BS26" s="131">
        <f>IFERROR(VLOOKUP($O26,'Table 3 PV wS JB_2024'!$B$10:$K$40,10,FALSE),0)</f>
        <v>115.08000000000001</v>
      </c>
      <c r="BT26" s="131">
        <f>IFERROR(VLOOKUP($O26,'Table 3 PV wS JB_2029'!$B$10:$K$40,10,FALSE),0)</f>
        <v>105.5</v>
      </c>
      <c r="BU26" s="370"/>
      <c r="BV26" s="131">
        <f>IFERROR(VLOOKUP($O26,'Table 3 PV wS UTS_2024'!$B$10:$K$38,10,FALSE),0)</f>
        <v>117.16999999999999</v>
      </c>
      <c r="BW26" s="131">
        <f>IFERROR(VLOOKUP($O26,'Table 3 PV wS UTS_2030'!$B$10:$K$38,10,FALSE),0)</f>
        <v>150.29</v>
      </c>
      <c r="BX26" s="369"/>
      <c r="BY26" s="131">
        <f>IFERROR(VLOOKUP($O26,'Table 3 185 MW (NTN) 2026)'!$B$13:$L$40,11,FALSE),0)</f>
        <v>136.37</v>
      </c>
      <c r="CD26">
        <f>SUM(AL$13:AL26)*BH26/1000</f>
        <v>0</v>
      </c>
      <c r="CE26">
        <f>SUM(AM$13:AM26)*BI26/1000</f>
        <v>0</v>
      </c>
      <c r="CF26">
        <f>SUM(AN$13:AN26)*BJ26/1000</f>
        <v>0</v>
      </c>
      <c r="CG26">
        <f>SUM(AO$13:AO26)*BK26/1000</f>
        <v>0</v>
      </c>
      <c r="CH26">
        <f>SUM(AP$13:AP26)*BL26/1000</f>
        <v>0</v>
      </c>
      <c r="CI26">
        <f>SUM(AQ$13:AQ26)*BM26/1000</f>
        <v>0</v>
      </c>
      <c r="CJ26">
        <f>SUM(AR$13:AR26)*BN26/1000</f>
        <v>0</v>
      </c>
      <c r="CK26">
        <f>SUM(AS$13:AS26)*BO26/1000</f>
        <v>0</v>
      </c>
      <c r="CL26">
        <f>SUM(AT$13:AT26)*BP26/1000</f>
        <v>0</v>
      </c>
      <c r="CM26">
        <f>SUM(AU$13:AU26)*BQ26/1000</f>
        <v>0</v>
      </c>
      <c r="CN26">
        <f>SUM(AV$13:AV26)*BR26/1000</f>
        <v>2.4092130138294401</v>
      </c>
      <c r="CO26">
        <f>SUM(AW$13:AW26)*BS26/1000</f>
        <v>0</v>
      </c>
      <c r="CP26">
        <f>SUM(AX$13:AX26)*BT26/1000</f>
        <v>0</v>
      </c>
      <c r="CQ26">
        <f>SUM(AY$13:AY26)*BU26/1000</f>
        <v>0</v>
      </c>
      <c r="CR26">
        <f>SUM(AZ$13:AZ26)*BV26/1000</f>
        <v>0</v>
      </c>
      <c r="CS26">
        <f>SUM(BA$13:BA26)*BW26/1000</f>
        <v>0</v>
      </c>
      <c r="CT26">
        <f>SUM(BB$13:BB26)*BX26/1000</f>
        <v>0</v>
      </c>
      <c r="CU26">
        <f>SUM(BC$13:BC26)*BY26/1000</f>
        <v>0</v>
      </c>
      <c r="CV26">
        <f>SUM(BD$13:BD26)*BZ26/1000</f>
        <v>0</v>
      </c>
      <c r="CW26">
        <f>SUM(BE$13:BE26)*CA26/1000</f>
        <v>0</v>
      </c>
      <c r="CX26">
        <f>SUM(BF$13:BF26)*CB26/1000</f>
        <v>0</v>
      </c>
      <c r="CY26">
        <f t="shared" si="43"/>
        <v>2.4092130138294401</v>
      </c>
      <c r="DA26">
        <f t="shared" si="37"/>
        <v>2035</v>
      </c>
      <c r="DB26" s="89">
        <f>IFERROR(VLOOKUP($DA26,'Table 3 TransCost'!$B$10:$E$40,4,FALSE),0)</f>
        <v>60.94</v>
      </c>
      <c r="DC26" s="176">
        <f t="shared" si="41"/>
        <v>0</v>
      </c>
    </row>
    <row r="27" spans="2:107">
      <c r="B27" s="15">
        <f t="shared" si="38"/>
        <v>2036</v>
      </c>
      <c r="C27" s="9">
        <f t="shared" si="17"/>
        <v>30.747962293589033</v>
      </c>
      <c r="D27" s="45"/>
      <c r="E27" s="9">
        <f t="shared" ca="1" si="39"/>
        <v>13.364712757398992</v>
      </c>
      <c r="F27" s="37"/>
      <c r="G27" s="14">
        <f t="shared" ca="1" si="42"/>
        <v>25.694999163819304</v>
      </c>
      <c r="H27" s="36"/>
      <c r="I27" s="176">
        <v>47.86808482663605</v>
      </c>
      <c r="J27" s="176"/>
      <c r="M27" s="113"/>
      <c r="O27">
        <f t="shared" si="18"/>
        <v>2036</v>
      </c>
      <c r="P27">
        <v>0</v>
      </c>
      <c r="Q27">
        <v>0</v>
      </c>
      <c r="R27">
        <v>0</v>
      </c>
      <c r="S27" s="368">
        <v>0</v>
      </c>
      <c r="T27" s="368">
        <v>0</v>
      </c>
      <c r="U27" s="176">
        <v>0</v>
      </c>
      <c r="V27" s="368">
        <v>0</v>
      </c>
      <c r="W27" s="368">
        <v>0</v>
      </c>
      <c r="X27" s="368">
        <v>0</v>
      </c>
      <c r="Y27" s="368">
        <v>0</v>
      </c>
      <c r="Z27" s="368">
        <v>0</v>
      </c>
      <c r="AA27" s="368">
        <v>0</v>
      </c>
      <c r="AB27" s="368">
        <v>0</v>
      </c>
      <c r="AC27" s="368">
        <v>0</v>
      </c>
      <c r="AD27" s="368">
        <v>0</v>
      </c>
      <c r="AE27" s="368">
        <v>0</v>
      </c>
      <c r="AF27" s="368">
        <v>0</v>
      </c>
      <c r="AG27" s="368">
        <v>0</v>
      </c>
      <c r="AL27">
        <f t="shared" si="19"/>
        <v>0</v>
      </c>
      <c r="AM27">
        <f t="shared" si="19"/>
        <v>0</v>
      </c>
      <c r="AN27">
        <f t="shared" si="20"/>
        <v>0</v>
      </c>
      <c r="AO27">
        <f t="shared" si="21"/>
        <v>0</v>
      </c>
      <c r="AP27">
        <f t="shared" si="22"/>
        <v>0</v>
      </c>
      <c r="AQ27">
        <f t="shared" si="23"/>
        <v>0</v>
      </c>
      <c r="AR27">
        <f t="shared" si="24"/>
        <v>0</v>
      </c>
      <c r="AS27">
        <f t="shared" si="25"/>
        <v>0</v>
      </c>
      <c r="AT27">
        <f t="shared" si="26"/>
        <v>0</v>
      </c>
      <c r="AU27">
        <f t="shared" si="27"/>
        <v>0</v>
      </c>
      <c r="AV27">
        <f t="shared" si="28"/>
        <v>0</v>
      </c>
      <c r="AW27">
        <f t="shared" si="29"/>
        <v>0</v>
      </c>
      <c r="AX27">
        <f t="shared" si="30"/>
        <v>0</v>
      </c>
      <c r="AY27">
        <f t="shared" si="31"/>
        <v>0</v>
      </c>
      <c r="AZ27">
        <f t="shared" si="32"/>
        <v>0</v>
      </c>
      <c r="BA27">
        <f t="shared" si="33"/>
        <v>0</v>
      </c>
      <c r="BB27">
        <f t="shared" si="34"/>
        <v>0</v>
      </c>
      <c r="BC27">
        <f t="shared" si="35"/>
        <v>0</v>
      </c>
      <c r="BG27">
        <f t="shared" si="40"/>
        <v>2036</v>
      </c>
      <c r="BH27" s="131">
        <f>IFERROR(VLOOKUP($O27,'Table 3 ID Wind_2030'!$B$10:$K$37,10,FALSE),0)</f>
        <v>155.07950750288572</v>
      </c>
      <c r="BI27" s="131">
        <f>IFERROR(VLOOKUP($O27,'Table 3 UT CP Wind_2023'!$B$10:$K$37,10,FALSE),0)</f>
        <v>161.50782608695653</v>
      </c>
      <c r="BJ27" s="131">
        <f>IFERROR(VLOOKUP($O27,'Table 3 WYAE Wind_2024'!$B$10:$L$37,11,FALSE),0)</f>
        <v>217.77979166666668</v>
      </c>
      <c r="BK27" s="131">
        <f>IFERROR(VLOOKUP($O27,'Table 3 YK Wind wS_2029'!$B$10:$K$37,10,FALSE),0)</f>
        <v>166.50367346938776</v>
      </c>
      <c r="BL27" s="370"/>
      <c r="BM27" s="131">
        <f>IFERROR(VLOOKUP($O27,'Table 3 ID Wind wS_2032'!$B$10:$K$38,10,FALSE),0)</f>
        <v>168.31185430463574</v>
      </c>
      <c r="BN27" s="131">
        <f>IFERROR(VLOOKUP($O27,'Table 3 PV wS YK_2024'!$B$10:$K$40,10,FALSE),0)</f>
        <v>122.45</v>
      </c>
      <c r="BO27" s="370"/>
      <c r="BP27" s="131">
        <f>IFERROR(VLOOKUP($O27,'Table 3 PV wS SO_2024'!$B$10:$K$40,10,FALSE),0)</f>
        <v>122.05000000000001</v>
      </c>
      <c r="BQ27" s="370"/>
      <c r="BR27" s="131">
        <f>IFERROR(VLOOKUP($O27,'Table 3 PV wS UTN_2024'!$B$10:$K$43,10,FALSE),0)</f>
        <v>120.99000000000001</v>
      </c>
      <c r="BS27" s="131">
        <f>IFERROR(VLOOKUP($O27,'Table 3 PV wS JB_2024'!$B$10:$K$40,10,FALSE),0)</f>
        <v>117.5</v>
      </c>
      <c r="BT27" s="131">
        <f>IFERROR(VLOOKUP($O27,'Table 3 PV wS JB_2029'!$B$10:$K$40,10,FALSE),0)</f>
        <v>107.72</v>
      </c>
      <c r="BU27" s="370"/>
      <c r="BV27" s="131">
        <f>IFERROR(VLOOKUP($O27,'Table 3 PV wS UTS_2024'!$B$10:$K$38,10,FALSE),0)</f>
        <v>119.63000000000001</v>
      </c>
      <c r="BW27" s="131">
        <f>IFERROR(VLOOKUP($O27,'Table 3 PV wS UTS_2030'!$B$10:$K$38,10,FALSE),0)</f>
        <v>153.44</v>
      </c>
      <c r="BX27" s="369"/>
      <c r="BY27" s="131">
        <f>IFERROR(VLOOKUP($O27,'Table 3 185 MW (NTN) 2026)'!$B$13:$L$40,11,FALSE),0)</f>
        <v>139.25</v>
      </c>
      <c r="CD27">
        <f>SUM(AL$13:AL27)*BH27/1000</f>
        <v>0</v>
      </c>
      <c r="CE27">
        <f>SUM(AM$13:AM27)*BI27/1000</f>
        <v>0</v>
      </c>
      <c r="CF27">
        <f>SUM(AN$13:AN27)*BJ27/1000</f>
        <v>0</v>
      </c>
      <c r="CG27">
        <f>SUM(AO$13:AO27)*BK27/1000</f>
        <v>0</v>
      </c>
      <c r="CH27">
        <f>SUM(AP$13:AP27)*BL27/1000</f>
        <v>0</v>
      </c>
      <c r="CI27">
        <f>SUM(AQ$13:AQ27)*BM27/1000</f>
        <v>0</v>
      </c>
      <c r="CJ27">
        <f>SUM(AR$13:AR27)*BN27/1000</f>
        <v>0</v>
      </c>
      <c r="CK27">
        <f>SUM(AS$13:AS27)*BO27/1000</f>
        <v>0</v>
      </c>
      <c r="CL27">
        <f>SUM(AT$13:AT27)*BP27/1000</f>
        <v>0</v>
      </c>
      <c r="CM27">
        <f>SUM(AU$13:AU27)*BQ27/1000</f>
        <v>0</v>
      </c>
      <c r="CN27">
        <f>SUM(AV$13:AV27)*BR27/1000</f>
        <v>2.459836983487123</v>
      </c>
      <c r="CO27">
        <f>SUM(AW$13:AW27)*BS27/1000</f>
        <v>0</v>
      </c>
      <c r="CP27">
        <f>SUM(AX$13:AX27)*BT27/1000</f>
        <v>0</v>
      </c>
      <c r="CQ27">
        <f>SUM(AY$13:AY27)*BU27/1000</f>
        <v>0</v>
      </c>
      <c r="CR27">
        <f>SUM(AZ$13:AZ27)*BV27/1000</f>
        <v>0</v>
      </c>
      <c r="CS27">
        <f>SUM(BA$13:BA27)*BW27/1000</f>
        <v>0</v>
      </c>
      <c r="CT27">
        <f>SUM(BB$13:BB27)*BX27/1000</f>
        <v>0</v>
      </c>
      <c r="CU27">
        <f>SUM(BC$13:BC27)*BY27/1000</f>
        <v>0</v>
      </c>
      <c r="CV27">
        <f>SUM(BD$13:BD27)*BZ27/1000</f>
        <v>0</v>
      </c>
      <c r="CW27">
        <f>SUM(BE$13:BE27)*CA27/1000</f>
        <v>0</v>
      </c>
      <c r="CX27">
        <f>SUM(BF$13:BF27)*CB27/1000</f>
        <v>0</v>
      </c>
      <c r="CY27">
        <f t="shared" si="43"/>
        <v>2.459836983487123</v>
      </c>
      <c r="DA27">
        <f t="shared" si="37"/>
        <v>2036</v>
      </c>
      <c r="DB27" s="89">
        <f>IFERROR(VLOOKUP($DA27,'Table 3 TransCost'!$B$10:$E$40,4,FALSE),0)</f>
        <v>62.22</v>
      </c>
      <c r="DC27" s="176">
        <f t="shared" si="41"/>
        <v>0</v>
      </c>
    </row>
    <row r="28" spans="2:107">
      <c r="B28" s="15">
        <f t="shared" si="38"/>
        <v>2037</v>
      </c>
      <c r="C28" s="9">
        <f t="shared" si="17"/>
        <v>31.39346873400325</v>
      </c>
      <c r="D28" s="45"/>
      <c r="E28" s="9">
        <f t="shared" ca="1" si="39"/>
        <v>12.344577273462489</v>
      </c>
      <c r="F28" s="37"/>
      <c r="G28" s="14">
        <f t="shared" ca="1" si="42"/>
        <v>24.984737037214853</v>
      </c>
      <c r="H28" s="36"/>
      <c r="I28" s="176">
        <v>47.873420560599421</v>
      </c>
      <c r="J28" s="176"/>
      <c r="M28" s="113"/>
      <c r="O28">
        <f t="shared" si="18"/>
        <v>2037</v>
      </c>
      <c r="P28">
        <v>0</v>
      </c>
      <c r="Q28">
        <v>0</v>
      </c>
      <c r="R28">
        <v>0</v>
      </c>
      <c r="S28" s="368">
        <v>0</v>
      </c>
      <c r="T28" s="368">
        <v>0</v>
      </c>
      <c r="U28" s="176">
        <v>0</v>
      </c>
      <c r="V28" s="368">
        <v>0</v>
      </c>
      <c r="W28" s="368">
        <v>0</v>
      </c>
      <c r="X28" s="368">
        <v>0</v>
      </c>
      <c r="Y28" s="368">
        <v>0</v>
      </c>
      <c r="Z28" s="368">
        <v>0</v>
      </c>
      <c r="AA28" s="368">
        <v>0</v>
      </c>
      <c r="AB28" s="368">
        <v>0</v>
      </c>
      <c r="AC28" s="368">
        <v>0</v>
      </c>
      <c r="AD28" s="368">
        <v>0</v>
      </c>
      <c r="AE28" s="368">
        <v>0</v>
      </c>
      <c r="AF28" s="368">
        <v>0</v>
      </c>
      <c r="AG28" s="368">
        <v>0</v>
      </c>
      <c r="AL28">
        <f t="shared" si="19"/>
        <v>0</v>
      </c>
      <c r="AM28">
        <f t="shared" si="19"/>
        <v>0</v>
      </c>
      <c r="AN28">
        <f t="shared" si="20"/>
        <v>0</v>
      </c>
      <c r="AO28">
        <f t="shared" si="21"/>
        <v>0</v>
      </c>
      <c r="AP28">
        <f t="shared" si="22"/>
        <v>0</v>
      </c>
      <c r="AQ28">
        <f t="shared" si="23"/>
        <v>0</v>
      </c>
      <c r="AR28">
        <f t="shared" si="24"/>
        <v>0</v>
      </c>
      <c r="AS28">
        <f t="shared" si="25"/>
        <v>0</v>
      </c>
      <c r="AT28">
        <f t="shared" si="26"/>
        <v>0</v>
      </c>
      <c r="AU28">
        <f t="shared" si="27"/>
        <v>0</v>
      </c>
      <c r="AV28">
        <f t="shared" si="28"/>
        <v>0</v>
      </c>
      <c r="AW28">
        <f t="shared" si="29"/>
        <v>0</v>
      </c>
      <c r="AX28">
        <f t="shared" si="30"/>
        <v>0</v>
      </c>
      <c r="AY28">
        <f t="shared" si="31"/>
        <v>0</v>
      </c>
      <c r="AZ28">
        <f t="shared" si="32"/>
        <v>0</v>
      </c>
      <c r="BA28">
        <f t="shared" si="33"/>
        <v>0</v>
      </c>
      <c r="BB28">
        <f t="shared" si="34"/>
        <v>0</v>
      </c>
      <c r="BC28">
        <f t="shared" si="35"/>
        <v>0</v>
      </c>
      <c r="BG28">
        <f t="shared" si="40"/>
        <v>2037</v>
      </c>
      <c r="BH28" s="131">
        <f>IFERROR(VLOOKUP($O28,'Table 3 ID Wind_2030'!$B$10:$K$37,10,FALSE),0)</f>
        <v>158.4096921893036</v>
      </c>
      <c r="BI28" s="131">
        <f>IFERROR(VLOOKUP($O28,'Table 3 UT CP Wind_2023'!$B$10:$K$37,10,FALSE),0)</f>
        <v>164.97333333333333</v>
      </c>
      <c r="BJ28" s="131">
        <f>IFERROR(VLOOKUP($O28,'Table 3 WYAE Wind_2024'!$B$10:$L$37,11,FALSE),0)</f>
        <v>222.43</v>
      </c>
      <c r="BK28" s="131">
        <f>IFERROR(VLOOKUP($O28,'Table 3 YK Wind wS_2029'!$B$10:$K$37,10,FALSE),0)</f>
        <v>170.09795918367348</v>
      </c>
      <c r="BL28" s="370"/>
      <c r="BM28" s="131">
        <f>IFERROR(VLOOKUP($O28,'Table 3 ID Wind wS_2032'!$B$10:$K$38,10,FALSE),0)</f>
        <v>171.91066225165562</v>
      </c>
      <c r="BN28" s="131">
        <f>IFERROR(VLOOKUP($O28,'Table 3 PV wS YK_2024'!$B$10:$K$40,10,FALSE),0)</f>
        <v>125.02</v>
      </c>
      <c r="BO28" s="370"/>
      <c r="BP28" s="131">
        <f>IFERROR(VLOOKUP($O28,'Table 3 PV wS SO_2024'!$B$10:$K$40,10,FALSE),0)</f>
        <v>124.61</v>
      </c>
      <c r="BQ28" s="370"/>
      <c r="BR28" s="131">
        <f>IFERROR(VLOOKUP($O28,'Table 3 PV wS UTN_2024'!$B$10:$K$43,10,FALSE),0)</f>
        <v>123.53</v>
      </c>
      <c r="BS28" s="131">
        <f>IFERROR(VLOOKUP($O28,'Table 3 PV wS JB_2024'!$B$10:$K$40,10,FALSE),0)</f>
        <v>119.96</v>
      </c>
      <c r="BT28" s="131">
        <f>IFERROR(VLOOKUP($O28,'Table 3 PV wS JB_2029'!$B$10:$K$40,10,FALSE),0)</f>
        <v>109.98</v>
      </c>
      <c r="BU28" s="370"/>
      <c r="BV28" s="131">
        <f>IFERROR(VLOOKUP($O28,'Table 3 PV wS UTS_2024'!$B$10:$K$38,10,FALSE),0)</f>
        <v>122.14</v>
      </c>
      <c r="BW28" s="131">
        <f>IFERROR(VLOOKUP($O28,'Table 3 PV wS UTS_2030'!$B$10:$K$38,10,FALSE),0)</f>
        <v>156.65</v>
      </c>
      <c r="BX28" s="369"/>
      <c r="BY28" s="131">
        <f>IFERROR(VLOOKUP($O28,'Table 3 185 MW (NTN) 2026)'!$B$13:$L$40,11,FALSE),0)</f>
        <v>142.16</v>
      </c>
      <c r="CD28">
        <f>SUM(AL$13:AL28)*BH28/1000</f>
        <v>0</v>
      </c>
      <c r="CE28">
        <f>SUM(AM$13:AM28)*BI28/1000</f>
        <v>0</v>
      </c>
      <c r="CF28">
        <f>SUM(AN$13:AN28)*BJ28/1000</f>
        <v>0</v>
      </c>
      <c r="CG28">
        <f>SUM(AO$13:AO28)*BK28/1000</f>
        <v>0</v>
      </c>
      <c r="CH28">
        <f>SUM(AP$13:AP28)*BL28/1000</f>
        <v>0</v>
      </c>
      <c r="CI28">
        <f>SUM(AQ$13:AQ28)*BM28/1000</f>
        <v>0</v>
      </c>
      <c r="CJ28">
        <f>SUM(AR$13:AR28)*BN28/1000</f>
        <v>0</v>
      </c>
      <c r="CK28">
        <f>SUM(AS$13:AS28)*BO28/1000</f>
        <v>0</v>
      </c>
      <c r="CL28">
        <f>SUM(AT$13:AT28)*BP28/1000</f>
        <v>0</v>
      </c>
      <c r="CM28">
        <f>SUM(AU$13:AU28)*BQ28/1000</f>
        <v>0</v>
      </c>
      <c r="CN28">
        <f>SUM(AV$13:AV28)*BR28/1000</f>
        <v>2.5114774987202599</v>
      </c>
      <c r="CO28">
        <f>SUM(AW$13:AW28)*BS28/1000</f>
        <v>0</v>
      </c>
      <c r="CP28">
        <f>SUM(AX$13:AX28)*BT28/1000</f>
        <v>0</v>
      </c>
      <c r="CQ28">
        <f>SUM(AY$13:AY28)*BU28/1000</f>
        <v>0</v>
      </c>
      <c r="CR28">
        <f>SUM(AZ$13:AZ28)*BV28/1000</f>
        <v>0</v>
      </c>
      <c r="CS28">
        <f>SUM(BA$13:BA28)*BW28/1000</f>
        <v>0</v>
      </c>
      <c r="CT28">
        <f>SUM(BB$13:BB28)*BX28/1000</f>
        <v>0</v>
      </c>
      <c r="CU28">
        <f>SUM(BC$13:BC28)*BY28/1000</f>
        <v>0</v>
      </c>
      <c r="CV28">
        <f>SUM(BD$13:BD28)*BZ28/1000</f>
        <v>0</v>
      </c>
      <c r="CW28">
        <f>SUM(BE$13:BE28)*CA28/1000</f>
        <v>0</v>
      </c>
      <c r="CX28">
        <f>SUM(BF$13:BF28)*CB28/1000</f>
        <v>0</v>
      </c>
      <c r="CY28">
        <f t="shared" si="43"/>
        <v>2.5114774987202599</v>
      </c>
      <c r="DA28">
        <f t="shared" si="37"/>
        <v>2037</v>
      </c>
      <c r="DB28" s="89">
        <f>IFERROR(VLOOKUP($DA28,'Table 3 TransCost'!$B$10:$E$40,4,FALSE),0)</f>
        <v>63.53</v>
      </c>
      <c r="DC28" s="176">
        <f t="shared" si="41"/>
        <v>0</v>
      </c>
    </row>
    <row r="29" spans="2:107">
      <c r="B29" s="15">
        <f t="shared" si="38"/>
        <v>2038</v>
      </c>
      <c r="C29" s="9">
        <f t="shared" si="17"/>
        <v>32.051681994110659</v>
      </c>
      <c r="D29" s="45"/>
      <c r="E29" s="9">
        <f t="shared" ca="1" si="39"/>
        <v>12.802262206674691</v>
      </c>
      <c r="F29" s="37"/>
      <c r="G29" s="14">
        <f t="shared" ca="1" si="42"/>
        <v>25.739786806201174</v>
      </c>
      <c r="H29" s="36"/>
      <c r="I29" s="176"/>
      <c r="J29" s="176"/>
      <c r="M29" s="113"/>
      <c r="O29">
        <f t="shared" si="18"/>
        <v>2038</v>
      </c>
      <c r="P29">
        <v>0</v>
      </c>
      <c r="Q29">
        <v>0</v>
      </c>
      <c r="R29">
        <v>0</v>
      </c>
      <c r="S29" s="368">
        <v>0</v>
      </c>
      <c r="T29" s="368">
        <v>0</v>
      </c>
      <c r="U29" s="176">
        <v>0</v>
      </c>
      <c r="V29" s="368">
        <v>0</v>
      </c>
      <c r="W29" s="368">
        <v>0</v>
      </c>
      <c r="X29" s="368">
        <v>0</v>
      </c>
      <c r="Y29" s="368">
        <v>0</v>
      </c>
      <c r="Z29" s="368">
        <v>0</v>
      </c>
      <c r="AA29" s="368">
        <v>0</v>
      </c>
      <c r="AB29" s="368">
        <v>0</v>
      </c>
      <c r="AC29" s="368">
        <v>0</v>
      </c>
      <c r="AD29" s="368">
        <v>0</v>
      </c>
      <c r="AE29" s="368">
        <v>0</v>
      </c>
      <c r="AF29" s="368">
        <v>0</v>
      </c>
      <c r="AG29" s="368">
        <v>0</v>
      </c>
      <c r="AL29">
        <f t="shared" si="19"/>
        <v>0</v>
      </c>
      <c r="AM29">
        <f t="shared" si="19"/>
        <v>0</v>
      </c>
      <c r="AN29">
        <f t="shared" si="20"/>
        <v>0</v>
      </c>
      <c r="AO29">
        <f t="shared" si="21"/>
        <v>0</v>
      </c>
      <c r="AP29">
        <f t="shared" si="22"/>
        <v>0</v>
      </c>
      <c r="AQ29">
        <f t="shared" si="23"/>
        <v>0</v>
      </c>
      <c r="AR29">
        <f t="shared" si="24"/>
        <v>0</v>
      </c>
      <c r="AS29">
        <f t="shared" si="25"/>
        <v>0</v>
      </c>
      <c r="AT29">
        <f t="shared" si="26"/>
        <v>0</v>
      </c>
      <c r="AU29">
        <f t="shared" si="27"/>
        <v>0</v>
      </c>
      <c r="AV29">
        <f t="shared" si="28"/>
        <v>0</v>
      </c>
      <c r="AW29">
        <f t="shared" si="29"/>
        <v>0</v>
      </c>
      <c r="AX29">
        <f t="shared" si="30"/>
        <v>0</v>
      </c>
      <c r="AY29">
        <f t="shared" si="31"/>
        <v>0</v>
      </c>
      <c r="AZ29">
        <f t="shared" si="32"/>
        <v>0</v>
      </c>
      <c r="BA29">
        <f t="shared" si="33"/>
        <v>0</v>
      </c>
      <c r="BB29">
        <f t="shared" si="34"/>
        <v>0</v>
      </c>
      <c r="BC29">
        <f t="shared" si="35"/>
        <v>0</v>
      </c>
      <c r="BG29">
        <f t="shared" si="40"/>
        <v>2038</v>
      </c>
      <c r="BH29" s="131">
        <f>IFERROR(VLOOKUP($O29,'Table 3 ID Wind_2030'!$B$10:$K$37,10,FALSE),0)</f>
        <v>161.81065794536363</v>
      </c>
      <c r="BI29" s="131">
        <f>IFERROR(VLOOKUP($O29,'Table 3 UT CP Wind_2023'!$B$10:$K$37,10,FALSE),0)</f>
        <v>168.51782608695655</v>
      </c>
      <c r="BJ29" s="131">
        <f>IFERROR(VLOOKUP($O29,'Table 3 WYAE Wind_2024'!$B$10:$L$37,11,FALSE),0)</f>
        <v>227.17989583333332</v>
      </c>
      <c r="BK29" s="131">
        <f>IFERROR(VLOOKUP($O29,'Table 3 YK Wind wS_2029'!$B$10:$K$37,10,FALSE),0)</f>
        <v>173.7522448979592</v>
      </c>
      <c r="BL29" s="370"/>
      <c r="BM29" s="131">
        <f>IFERROR(VLOOKUP($O29,'Table 3 ID Wind wS_2032'!$B$10:$K$38,10,FALSE),0)</f>
        <v>175.5694701986755</v>
      </c>
      <c r="BN29" s="131">
        <f>IFERROR(VLOOKUP($O29,'Table 3 PV wS YK_2024'!$B$10:$K$40,10,FALSE),0)</f>
        <v>127.65</v>
      </c>
      <c r="BO29" s="370"/>
      <c r="BP29" s="131">
        <f>IFERROR(VLOOKUP($O29,'Table 3 PV wS SO_2024'!$B$10:$K$40,10,FALSE),0)</f>
        <v>127.23</v>
      </c>
      <c r="BQ29" s="370"/>
      <c r="BR29" s="131">
        <f>IFERROR(VLOOKUP($O29,'Table 3 PV wS UTN_2024'!$B$10:$K$43,10,FALSE),0)</f>
        <v>126.12</v>
      </c>
      <c r="BS29" s="131">
        <f>IFERROR(VLOOKUP($O29,'Table 3 PV wS JB_2024'!$B$10:$K$40,10,FALSE),0)</f>
        <v>122.48</v>
      </c>
      <c r="BT29" s="131">
        <f>IFERROR(VLOOKUP($O29,'Table 3 PV wS JB_2029'!$B$10:$K$40,10,FALSE),0)</f>
        <v>112.29</v>
      </c>
      <c r="BU29" s="370"/>
      <c r="BV29" s="131">
        <f>IFERROR(VLOOKUP($O29,'Table 3 PV wS UTS_2024'!$B$10:$K$38,10,FALSE),0)</f>
        <v>124.7</v>
      </c>
      <c r="BW29" s="131">
        <f>IFERROR(VLOOKUP($O29,'Table 3 PV wS UTS_2030'!$B$10:$K$38,10,FALSE),0)</f>
        <v>159.94</v>
      </c>
      <c r="BX29" s="369"/>
      <c r="BY29" s="131">
        <f>IFERROR(VLOOKUP($O29,'Table 3 185 MW (NTN) 2026)'!$B$13:$L$40,11,FALSE),0)</f>
        <v>145.15</v>
      </c>
      <c r="CD29">
        <f>SUM(AL$13:AL29)*BH29/1000</f>
        <v>0</v>
      </c>
      <c r="CE29">
        <f>SUM(AM$13:AM29)*BI29/1000</f>
        <v>0</v>
      </c>
      <c r="CF29">
        <f>SUM(AN$13:AN29)*BJ29/1000</f>
        <v>0</v>
      </c>
      <c r="CG29">
        <f>SUM(AO$13:AO29)*BK29/1000</f>
        <v>0</v>
      </c>
      <c r="CH29">
        <f>SUM(AP$13:AP29)*BL29/1000</f>
        <v>0</v>
      </c>
      <c r="CI29">
        <f>SUM(AQ$13:AQ29)*BM29/1000</f>
        <v>0</v>
      </c>
      <c r="CJ29">
        <f>SUM(AR$13:AR29)*BN29/1000</f>
        <v>0</v>
      </c>
      <c r="CK29">
        <f>SUM(AS$13:AS29)*BO29/1000</f>
        <v>0</v>
      </c>
      <c r="CL29">
        <f>SUM(AT$13:AT29)*BP29/1000</f>
        <v>0</v>
      </c>
      <c r="CM29">
        <f>SUM(AU$13:AU29)*BQ29/1000</f>
        <v>0</v>
      </c>
      <c r="CN29">
        <f>SUM(AV$13:AV29)*BR29/1000</f>
        <v>2.5641345595288527</v>
      </c>
      <c r="CO29">
        <f>SUM(AW$13:AW29)*BS29/1000</f>
        <v>0</v>
      </c>
      <c r="CP29">
        <f>SUM(AX$13:AX29)*BT29/1000</f>
        <v>0</v>
      </c>
      <c r="CQ29">
        <f>SUM(AY$13:AY29)*BU29/1000</f>
        <v>0</v>
      </c>
      <c r="CR29">
        <f>SUM(AZ$13:AZ29)*BV29/1000</f>
        <v>0</v>
      </c>
      <c r="CS29">
        <f>SUM(BA$13:BA29)*BW29/1000</f>
        <v>0</v>
      </c>
      <c r="CT29">
        <f>SUM(BB$13:BB29)*BX29/1000</f>
        <v>0</v>
      </c>
      <c r="CU29">
        <f>SUM(BC$13:BC29)*BY29/1000</f>
        <v>0</v>
      </c>
      <c r="CV29">
        <f>SUM(BD$13:BD29)*BZ29/1000</f>
        <v>0</v>
      </c>
      <c r="CW29">
        <f>SUM(BE$13:BE29)*CA29/1000</f>
        <v>0</v>
      </c>
      <c r="CX29">
        <f>SUM(BF$13:BF29)*CB29/1000</f>
        <v>0</v>
      </c>
      <c r="CY29">
        <f t="shared" si="43"/>
        <v>2.5641345595288527</v>
      </c>
      <c r="DA29">
        <f t="shared" si="37"/>
        <v>2038</v>
      </c>
      <c r="DB29" s="89">
        <f>IFERROR(VLOOKUP($DA29,'Table 3 TransCost'!$B$10:$E$40,4,FALSE),0)</f>
        <v>64.86</v>
      </c>
      <c r="DC29" s="176">
        <f t="shared" si="41"/>
        <v>0</v>
      </c>
    </row>
    <row r="30" spans="2:107">
      <c r="B30" s="15">
        <f t="shared" si="38"/>
        <v>2039</v>
      </c>
      <c r="C30" s="9">
        <f t="shared" si="17"/>
        <v>32.725143437849901</v>
      </c>
      <c r="D30" s="45"/>
      <c r="E30" s="9">
        <f t="shared" ca="1" si="39"/>
        <v>13.071109713014858</v>
      </c>
      <c r="F30" s="37"/>
      <c r="G30" s="14">
        <f t="shared" ca="1" si="42"/>
        <v>26.280474149115591</v>
      </c>
      <c r="H30" s="36"/>
      <c r="I30" s="176"/>
      <c r="J30" s="176"/>
      <c r="M30" s="113"/>
      <c r="O30">
        <f t="shared" si="18"/>
        <v>2039</v>
      </c>
      <c r="P30">
        <v>0</v>
      </c>
      <c r="Q30">
        <v>0</v>
      </c>
      <c r="R30">
        <v>0</v>
      </c>
      <c r="S30" s="368">
        <v>0</v>
      </c>
      <c r="T30" s="368">
        <v>0</v>
      </c>
      <c r="U30" s="176">
        <v>0</v>
      </c>
      <c r="V30" s="368">
        <v>0</v>
      </c>
      <c r="W30" s="368">
        <v>0</v>
      </c>
      <c r="X30" s="368">
        <v>0</v>
      </c>
      <c r="Y30" s="368">
        <v>0</v>
      </c>
      <c r="Z30" s="368">
        <v>0</v>
      </c>
      <c r="AA30" s="368">
        <v>0</v>
      </c>
      <c r="AB30" s="368">
        <v>0</v>
      </c>
      <c r="AC30" s="368">
        <v>0</v>
      </c>
      <c r="AD30" s="368">
        <v>0</v>
      </c>
      <c r="AE30" s="368">
        <v>0</v>
      </c>
      <c r="AF30" s="368">
        <v>0</v>
      </c>
      <c r="AG30" s="368">
        <v>0</v>
      </c>
      <c r="AL30">
        <f t="shared" si="19"/>
        <v>0</v>
      </c>
      <c r="AM30">
        <f t="shared" si="19"/>
        <v>0</v>
      </c>
      <c r="AN30">
        <f t="shared" si="20"/>
        <v>0</v>
      </c>
      <c r="AO30">
        <f t="shared" si="21"/>
        <v>0</v>
      </c>
      <c r="AP30">
        <f t="shared" si="22"/>
        <v>0</v>
      </c>
      <c r="AQ30">
        <f t="shared" si="23"/>
        <v>0</v>
      </c>
      <c r="AR30">
        <f t="shared" si="24"/>
        <v>0</v>
      </c>
      <c r="AS30">
        <f t="shared" si="25"/>
        <v>0</v>
      </c>
      <c r="AT30">
        <f t="shared" si="26"/>
        <v>0</v>
      </c>
      <c r="AU30">
        <f t="shared" si="27"/>
        <v>0</v>
      </c>
      <c r="AV30">
        <f t="shared" si="28"/>
        <v>0</v>
      </c>
      <c r="AW30">
        <f t="shared" si="29"/>
        <v>0</v>
      </c>
      <c r="AX30">
        <f t="shared" si="30"/>
        <v>0</v>
      </c>
      <c r="AY30">
        <f t="shared" si="31"/>
        <v>0</v>
      </c>
      <c r="AZ30">
        <f t="shared" si="32"/>
        <v>0</v>
      </c>
      <c r="BA30">
        <f t="shared" si="33"/>
        <v>0</v>
      </c>
      <c r="BB30">
        <f t="shared" si="34"/>
        <v>0</v>
      </c>
      <c r="BC30">
        <f t="shared" si="35"/>
        <v>0</v>
      </c>
      <c r="BG30">
        <f t="shared" si="40"/>
        <v>2039</v>
      </c>
      <c r="BH30" s="131">
        <f>IFERROR(VLOOKUP($O30,'Table 3 ID Wind_2030'!$B$10:$K$37,10,FALSE),0)</f>
        <v>165.20999999999998</v>
      </c>
      <c r="BI30" s="131">
        <f>IFERROR(VLOOKUP($O30,'Table 3 UT CP Wind_2023'!$B$10:$K$37,10,FALSE),0)</f>
        <v>172.04999999999998</v>
      </c>
      <c r="BJ30" s="131">
        <f>IFERROR(VLOOKUP($O30,'Table 3 WYAE Wind_2024'!$B$10:$L$37,11,FALSE),0)</f>
        <v>231.95</v>
      </c>
      <c r="BK30" s="131">
        <f>IFERROR(VLOOKUP($O30,'Table 3 YK Wind wS_2029'!$B$10:$K$37,10,FALSE),0)</f>
        <v>177.39999999999998</v>
      </c>
      <c r="BL30" s="370"/>
      <c r="BM30" s="131">
        <f>IFERROR(VLOOKUP($O30,'Table 3 ID Wind wS_2032'!$B$10:$K$38,10,FALSE),0)</f>
        <v>179.25</v>
      </c>
      <c r="BN30" s="131">
        <f>IFERROR(VLOOKUP($O30,'Table 3 PV wS YK_2024'!$B$10:$K$40,10,FALSE),0)</f>
        <v>130.32999999999998</v>
      </c>
      <c r="BO30" s="370"/>
      <c r="BP30" s="131">
        <f>IFERROR(VLOOKUP($O30,'Table 3 PV wS SO_2024'!$B$10:$K$40,10,FALSE),0)</f>
        <v>129.91</v>
      </c>
      <c r="BQ30" s="370"/>
      <c r="BR30" s="131">
        <f>IFERROR(VLOOKUP($O30,'Table 3 PV wS UTN_2024'!$B$10:$K$43,10,FALSE),0)</f>
        <v>128.77000000000001</v>
      </c>
      <c r="BS30" s="131">
        <f>IFERROR(VLOOKUP($O30,'Table 3 PV wS JB_2024'!$B$10:$K$40,10,FALSE),0)</f>
        <v>125.06</v>
      </c>
      <c r="BT30" s="131">
        <f>IFERROR(VLOOKUP($O30,'Table 3 PV wS JB_2029'!$B$10:$K$40,10,FALSE),0)</f>
        <v>114.64999999999999</v>
      </c>
      <c r="BU30" s="370"/>
      <c r="BV30" s="131">
        <f>IFERROR(VLOOKUP($O30,'Table 3 PV wS UTS_2024'!$B$10:$K$38,10,FALSE),0)</f>
        <v>127.32</v>
      </c>
      <c r="BW30" s="131">
        <f>IFERROR(VLOOKUP($O30,'Table 3 PV wS UTS_2030'!$B$10:$K$38,10,FALSE),0)</f>
        <v>163.31</v>
      </c>
      <c r="BX30" s="369"/>
      <c r="BY30" s="131">
        <f>IFERROR(VLOOKUP($O30,'Table 3 185 MW (NTN) 2026)'!$B$13:$L$40,11,FALSE),0)</f>
        <v>148.18</v>
      </c>
      <c r="CD30">
        <f>SUM(AL$13:AL30)*BH30/1000</f>
        <v>0</v>
      </c>
      <c r="CE30">
        <f>SUM(AM$13:AM30)*BI30/1000</f>
        <v>0</v>
      </c>
      <c r="CF30">
        <f>SUM(AN$13:AN30)*BJ30/1000</f>
        <v>0</v>
      </c>
      <c r="CG30">
        <f>SUM(AO$13:AO30)*BK30/1000</f>
        <v>0</v>
      </c>
      <c r="CH30">
        <f>SUM(AP$13:AP30)*BL30/1000</f>
        <v>0</v>
      </c>
      <c r="CI30">
        <f>SUM(AQ$13:AQ30)*BM30/1000</f>
        <v>0</v>
      </c>
      <c r="CJ30">
        <f>SUM(AR$13:AR30)*BN30/1000</f>
        <v>0</v>
      </c>
      <c r="CK30">
        <f>SUM(AS$13:AS30)*BO30/1000</f>
        <v>0</v>
      </c>
      <c r="CL30">
        <f>SUM(AT$13:AT30)*BP30/1000</f>
        <v>0</v>
      </c>
      <c r="CM30">
        <f>SUM(AU$13:AU30)*BQ30/1000</f>
        <v>0</v>
      </c>
      <c r="CN30">
        <f>SUM(AV$13:AV30)*BR30/1000</f>
        <v>2.6180114750279921</v>
      </c>
      <c r="CO30">
        <f>SUM(AW$13:AW30)*BS30/1000</f>
        <v>0</v>
      </c>
      <c r="CP30">
        <f>SUM(AX$13:AX30)*BT30/1000</f>
        <v>0</v>
      </c>
      <c r="CQ30">
        <f>SUM(AY$13:AY30)*BU30/1000</f>
        <v>0</v>
      </c>
      <c r="CR30">
        <f>SUM(AZ$13:AZ30)*BV30/1000</f>
        <v>0</v>
      </c>
      <c r="CS30">
        <f>SUM(BA$13:BA30)*BW30/1000</f>
        <v>0</v>
      </c>
      <c r="CT30">
        <f>SUM(BB$13:BB30)*BX30/1000</f>
        <v>0</v>
      </c>
      <c r="CU30">
        <f>SUM(BC$13:BC30)*BY30/1000</f>
        <v>0</v>
      </c>
      <c r="CV30">
        <f>SUM(BD$13:BD30)*BZ30/1000</f>
        <v>0</v>
      </c>
      <c r="CW30">
        <f>SUM(BE$13:BE30)*CA30/1000</f>
        <v>0</v>
      </c>
      <c r="CX30">
        <f>SUM(BF$13:BF30)*CB30/1000</f>
        <v>0</v>
      </c>
      <c r="CY30">
        <f t="shared" si="43"/>
        <v>2.6180114750279921</v>
      </c>
      <c r="DA30">
        <f t="shared" si="37"/>
        <v>2039</v>
      </c>
      <c r="DB30" s="89">
        <f>IFERROR(VLOOKUP($DA30,'Table 3 TransCost'!$B$10:$E$40,4,FALSE),0)</f>
        <v>66.22</v>
      </c>
      <c r="DC30" s="176">
        <f t="shared" si="41"/>
        <v>0</v>
      </c>
    </row>
    <row r="31" spans="2:107">
      <c r="B31" s="15">
        <f t="shared" si="38"/>
        <v>2040</v>
      </c>
      <c r="C31" s="9">
        <f t="shared" si="17"/>
        <v>33.411311701282337</v>
      </c>
      <c r="D31" s="45"/>
      <c r="E31" s="9">
        <f t="shared" ca="1" si="39"/>
        <v>13.34560301698817</v>
      </c>
      <c r="F31" s="37"/>
      <c r="G31" s="14">
        <f t="shared" ca="1" si="42"/>
        <v>26.831936343183429</v>
      </c>
      <c r="H31" s="36"/>
      <c r="I31" s="176"/>
      <c r="J31" s="176"/>
      <c r="M31" s="113"/>
      <c r="O31">
        <f t="shared" si="18"/>
        <v>2040</v>
      </c>
      <c r="P31">
        <v>0</v>
      </c>
      <c r="Q31">
        <v>0</v>
      </c>
      <c r="R31">
        <v>0</v>
      </c>
      <c r="S31" s="368">
        <v>0</v>
      </c>
      <c r="T31" s="368">
        <v>0</v>
      </c>
      <c r="U31" s="176">
        <v>0</v>
      </c>
      <c r="V31" s="368">
        <v>0</v>
      </c>
      <c r="W31" s="368">
        <v>0</v>
      </c>
      <c r="X31" s="368">
        <v>0</v>
      </c>
      <c r="Y31" s="368">
        <v>0</v>
      </c>
      <c r="Z31" s="368">
        <v>0</v>
      </c>
      <c r="AA31" s="368">
        <v>0</v>
      </c>
      <c r="AB31" s="368">
        <v>0</v>
      </c>
      <c r="AC31" s="368">
        <v>0</v>
      </c>
      <c r="AD31" s="368">
        <v>0</v>
      </c>
      <c r="AE31" s="368">
        <v>0</v>
      </c>
      <c r="AF31" s="368">
        <v>0</v>
      </c>
      <c r="AG31" s="368">
        <v>0</v>
      </c>
      <c r="AL31">
        <f t="shared" ref="AL31:AL32" si="44">P31/P$5</f>
        <v>0</v>
      </c>
      <c r="AM31">
        <f t="shared" ref="AM31:AM38" si="45">Q31/Q$5</f>
        <v>0</v>
      </c>
      <c r="AN31">
        <f t="shared" ref="AN31:AN38" si="46">R31/R$5</f>
        <v>0</v>
      </c>
      <c r="AO31">
        <f t="shared" ref="AO31:AO38" si="47">S31/S$5</f>
        <v>0</v>
      </c>
      <c r="AP31">
        <f t="shared" ref="AP31:AP38" si="48">T31/T$5</f>
        <v>0</v>
      </c>
      <c r="AQ31">
        <f t="shared" ref="AQ31:AQ38" si="49">U31/U$5</f>
        <v>0</v>
      </c>
      <c r="AR31">
        <f t="shared" ref="AR31:AR38" si="50">V31/V$5</f>
        <v>0</v>
      </c>
      <c r="AS31">
        <f t="shared" ref="AS31:AS38" si="51">W31/W$5</f>
        <v>0</v>
      </c>
      <c r="AT31">
        <f t="shared" ref="AT31:AT38" si="52">X31/X$5</f>
        <v>0</v>
      </c>
      <c r="AU31">
        <f t="shared" ref="AU31:AU38" si="53">Y31/Y$5</f>
        <v>0</v>
      </c>
      <c r="AV31">
        <f t="shared" ref="AV31:AV38" si="54">Z31/Z$5</f>
        <v>0</v>
      </c>
      <c r="AW31">
        <f t="shared" ref="AW31:AW38" si="55">AA31/AA$5</f>
        <v>0</v>
      </c>
      <c r="AX31">
        <f t="shared" ref="AX31:AX38" si="56">AB31/AB$5</f>
        <v>0</v>
      </c>
      <c r="AY31">
        <f t="shared" ref="AY31:AY38" si="57">AC31/AC$5</f>
        <v>0</v>
      </c>
      <c r="AZ31">
        <f t="shared" ref="AZ31:AZ38" si="58">AD31/AD$5</f>
        <v>0</v>
      </c>
      <c r="BA31">
        <f t="shared" ref="BA31:BA38" si="59">AE31/AE$5</f>
        <v>0</v>
      </c>
      <c r="BB31">
        <f t="shared" ref="BB31:BB38" si="60">AF31/AF$5</f>
        <v>0</v>
      </c>
      <c r="BC31">
        <f t="shared" ref="BC31:BC38" si="61">AG31/AG$5</f>
        <v>0</v>
      </c>
      <c r="BG31">
        <f t="shared" ref="BG31:BG32" si="62">O31</f>
        <v>2040</v>
      </c>
      <c r="BH31" s="131">
        <f>IFERROR(VLOOKUP($O31,'Table 3 ID Wind_2030'!$B$10:$K$37,10,FALSE),0)</f>
        <v>168.67999999999998</v>
      </c>
      <c r="BI31" s="131">
        <f>IFERROR(VLOOKUP($O31,'Table 3 UT CP Wind_2023'!$B$10:$K$37,10,FALSE),0)</f>
        <v>175.66</v>
      </c>
      <c r="BJ31" s="131">
        <f>IFERROR(VLOOKUP($O31,'Table 3 WYAE Wind_2024'!$B$10:$L$37,11,FALSE),0)</f>
        <v>236.82</v>
      </c>
      <c r="BK31" s="131">
        <f>IFERROR(VLOOKUP($O31,'Table 3 YK Wind wS_2029'!$B$10:$K$37,10,FALSE),0)</f>
        <v>181.13</v>
      </c>
      <c r="BL31" s="370"/>
      <c r="BM31" s="131">
        <f>IFERROR(VLOOKUP($O31,'Table 3 ID Wind wS_2032'!$B$10:$K$38,10,FALSE),0)</f>
        <v>183.01999999999998</v>
      </c>
      <c r="BN31" s="131">
        <f>IFERROR(VLOOKUP($O31,'Table 3 PV wS YK_2024'!$B$10:$K$40,10,FALSE),0)</f>
        <v>133.06</v>
      </c>
      <c r="BO31" s="370"/>
      <c r="BP31" s="131">
        <f>IFERROR(VLOOKUP($O31,'Table 3 PV wS SO_2024'!$B$10:$K$40,10,FALSE),0)</f>
        <v>132.63999999999999</v>
      </c>
      <c r="BQ31" s="370"/>
      <c r="BR31" s="131">
        <f>IFERROR(VLOOKUP($O31,'Table 3 PV wS UTN_2024'!$B$10:$K$43,10,FALSE),0)</f>
        <v>131.47</v>
      </c>
      <c r="BS31" s="131">
        <f>IFERROR(VLOOKUP($O31,'Table 3 PV wS JB_2024'!$B$10:$K$40,10,FALSE),0)</f>
        <v>127.68</v>
      </c>
      <c r="BT31" s="131">
        <f>IFERROR(VLOOKUP($O31,'Table 3 PV wS JB_2029'!$B$10:$K$40,10,FALSE),0)</f>
        <v>117.06</v>
      </c>
      <c r="BU31" s="370"/>
      <c r="BV31" s="131">
        <f>IFERROR(VLOOKUP($O31,'Table 3 PV wS UTS_2024'!$B$10:$K$38,10,FALSE),0)</f>
        <v>129.98999999999998</v>
      </c>
      <c r="BW31" s="131">
        <f>IFERROR(VLOOKUP($O31,'Table 3 PV wS UTS_2030'!$B$10:$K$38,10,FALSE),0)</f>
        <v>166.73999999999998</v>
      </c>
      <c r="BX31" s="369"/>
      <c r="BY31" s="131">
        <f>IFERROR(VLOOKUP($O31,'Table 3 185 MW (NTN) 2026)'!$B$13:$L$40,11,FALSE),0)</f>
        <v>151.32</v>
      </c>
      <c r="CD31">
        <f>SUM(AL$13:AL31)*BH31/1000</f>
        <v>0</v>
      </c>
      <c r="CE31">
        <f>SUM(AM$13:AM31)*BI31/1000</f>
        <v>0</v>
      </c>
      <c r="CF31">
        <f>SUM(AN$13:AN31)*BJ31/1000</f>
        <v>0</v>
      </c>
      <c r="CG31">
        <f>SUM(AO$13:AO31)*BK31/1000</f>
        <v>0</v>
      </c>
      <c r="CH31">
        <f>SUM(AP$13:AP31)*BL31/1000</f>
        <v>0</v>
      </c>
      <c r="CI31">
        <f>SUM(AQ$13:AQ31)*BM31/1000</f>
        <v>0</v>
      </c>
      <c r="CJ31">
        <f>SUM(AR$13:AR31)*BN31/1000</f>
        <v>0</v>
      </c>
      <c r="CK31">
        <f>SUM(AS$13:AS31)*BO31/1000</f>
        <v>0</v>
      </c>
      <c r="CL31">
        <f>SUM(AT$13:AT31)*BP31/1000</f>
        <v>0</v>
      </c>
      <c r="CM31">
        <f>SUM(AU$13:AU31)*BQ31/1000</f>
        <v>0</v>
      </c>
      <c r="CN31">
        <f>SUM(AV$13:AV31)*BR31/1000</f>
        <v>2.6729049361025869</v>
      </c>
      <c r="CO31">
        <f>SUM(AW$13:AW31)*BS31/1000</f>
        <v>0</v>
      </c>
      <c r="CP31">
        <f>SUM(AX$13:AX31)*BT31/1000</f>
        <v>0</v>
      </c>
      <c r="CQ31">
        <f>SUM(AY$13:AY31)*BU31/1000</f>
        <v>0</v>
      </c>
      <c r="CR31">
        <f>SUM(AZ$13:AZ31)*BV31/1000</f>
        <v>0</v>
      </c>
      <c r="CS31">
        <f>SUM(BA$13:BA31)*BW31/1000</f>
        <v>0</v>
      </c>
      <c r="CT31">
        <f>SUM(BB$13:BB31)*BX31/1000</f>
        <v>0</v>
      </c>
      <c r="CU31">
        <f>SUM(BC$13:BC31)*BY31/1000</f>
        <v>0</v>
      </c>
      <c r="CV31">
        <f>SUM(BD$13:BD31)*BZ31/1000</f>
        <v>0</v>
      </c>
      <c r="CW31">
        <f>SUM(BE$13:BE31)*CA31/1000</f>
        <v>0</v>
      </c>
      <c r="CX31">
        <f>SUM(BF$13:BF31)*CB31/1000</f>
        <v>0</v>
      </c>
      <c r="CY31">
        <f t="shared" ref="CY31:CY32" si="63">SUM(CD31:CX31)</f>
        <v>2.6729049361025869</v>
      </c>
      <c r="DA31">
        <f t="shared" ref="DA31:DA32" si="64">O31</f>
        <v>2040</v>
      </c>
      <c r="DB31" s="89">
        <f>IFERROR(VLOOKUP($DA31,'Table 3 TransCost'!$B$10:$E$40,4,FALSE),0)</f>
        <v>67.61</v>
      </c>
      <c r="DC31" s="176">
        <f t="shared" ref="DC31:DC32" si="65">$DB$5*DB31/1000</f>
        <v>0</v>
      </c>
    </row>
    <row r="32" spans="2:107">
      <c r="B32" s="15">
        <f t="shared" si="38"/>
        <v>2041</v>
      </c>
      <c r="C32" s="9">
        <f t="shared" si="17"/>
        <v>34.115269512285238</v>
      </c>
      <c r="D32" s="45"/>
      <c r="E32" s="9">
        <f t="shared" ca="1" si="39"/>
        <v>13.632260935790553</v>
      </c>
      <c r="F32" s="37"/>
      <c r="G32" s="14">
        <f t="shared" ca="1" si="42"/>
        <v>27.428699843402249</v>
      </c>
      <c r="H32" s="36"/>
      <c r="I32" s="176"/>
      <c r="J32" s="176"/>
      <c r="M32" s="113"/>
      <c r="O32">
        <f t="shared" si="18"/>
        <v>2041</v>
      </c>
      <c r="P32" s="382">
        <v>0</v>
      </c>
      <c r="Q32" s="382">
        <v>0</v>
      </c>
      <c r="R32" s="382">
        <v>0</v>
      </c>
      <c r="S32" s="382">
        <v>0</v>
      </c>
      <c r="T32" s="382">
        <v>0</v>
      </c>
      <c r="U32" s="382">
        <v>0</v>
      </c>
      <c r="V32" s="382">
        <v>0</v>
      </c>
      <c r="W32" s="382">
        <v>0</v>
      </c>
      <c r="X32" s="382">
        <v>0</v>
      </c>
      <c r="Y32" s="382">
        <v>0</v>
      </c>
      <c r="Z32" s="382">
        <v>0</v>
      </c>
      <c r="AA32" s="382">
        <v>0</v>
      </c>
      <c r="AB32" s="382">
        <v>0</v>
      </c>
      <c r="AC32" s="382">
        <v>0</v>
      </c>
      <c r="AD32" s="382">
        <v>0</v>
      </c>
      <c r="AE32" s="382">
        <v>0</v>
      </c>
      <c r="AF32" s="382">
        <v>0</v>
      </c>
      <c r="AG32" s="382">
        <v>0</v>
      </c>
      <c r="AL32">
        <f t="shared" si="44"/>
        <v>0</v>
      </c>
      <c r="AM32">
        <f t="shared" si="45"/>
        <v>0</v>
      </c>
      <c r="AN32">
        <f t="shared" si="46"/>
        <v>0</v>
      </c>
      <c r="AO32">
        <f t="shared" si="47"/>
        <v>0</v>
      </c>
      <c r="AP32">
        <f t="shared" si="48"/>
        <v>0</v>
      </c>
      <c r="AQ32">
        <f t="shared" si="49"/>
        <v>0</v>
      </c>
      <c r="AR32">
        <f t="shared" si="50"/>
        <v>0</v>
      </c>
      <c r="AS32">
        <f t="shared" si="51"/>
        <v>0</v>
      </c>
      <c r="AT32">
        <f t="shared" si="52"/>
        <v>0</v>
      </c>
      <c r="AU32">
        <f t="shared" si="53"/>
        <v>0</v>
      </c>
      <c r="AV32">
        <f t="shared" si="54"/>
        <v>0</v>
      </c>
      <c r="AW32">
        <f t="shared" si="55"/>
        <v>0</v>
      </c>
      <c r="AX32">
        <f t="shared" si="56"/>
        <v>0</v>
      </c>
      <c r="AY32">
        <f t="shared" si="57"/>
        <v>0</v>
      </c>
      <c r="AZ32">
        <f t="shared" si="58"/>
        <v>0</v>
      </c>
      <c r="BA32">
        <f t="shared" si="59"/>
        <v>0</v>
      </c>
      <c r="BB32">
        <f t="shared" si="60"/>
        <v>0</v>
      </c>
      <c r="BC32">
        <f t="shared" si="61"/>
        <v>0</v>
      </c>
      <c r="BG32">
        <f t="shared" si="62"/>
        <v>2041</v>
      </c>
      <c r="BH32" s="131">
        <f>IFERROR(VLOOKUP($O32,'Table 3 ID Wind_2030'!$B$10:$K$37,10,FALSE),0)</f>
        <v>172.22</v>
      </c>
      <c r="BI32" s="131">
        <f>IFERROR(VLOOKUP($O32,'Table 3 UT CP Wind_2023'!$B$10:$K$37,10,FALSE),0)</f>
        <v>179.33999999999997</v>
      </c>
      <c r="BJ32" s="131">
        <f>IFERROR(VLOOKUP($O32,'Table 3 WYAE Wind_2024'!$B$10:$L$37,11,FALSE),0)</f>
        <v>241.79</v>
      </c>
      <c r="BK32" s="131">
        <f>IFERROR(VLOOKUP($O32,'Table 3 YK Wind wS_2029'!$B$10:$K$37,10,FALSE),0)</f>
        <v>184.93</v>
      </c>
      <c r="BL32" s="370"/>
      <c r="BM32" s="131">
        <f>IFERROR(VLOOKUP($O32,'Table 3 ID Wind wS_2032'!$B$10:$K$38,10,FALSE),0)</f>
        <v>186.85999999999999</v>
      </c>
      <c r="BN32" s="131">
        <f>IFERROR(VLOOKUP($O32,'Table 3 PV wS YK_2024'!$B$10:$K$40,10,FALSE),0)</f>
        <v>135.85</v>
      </c>
      <c r="BO32" s="370"/>
      <c r="BP32" s="131">
        <f>IFERROR(VLOOKUP($O32,'Table 3 PV wS SO_2024'!$B$10:$K$40,10,FALSE),0)</f>
        <v>135.43</v>
      </c>
      <c r="BQ32" s="370"/>
      <c r="BR32" s="131">
        <f>IFERROR(VLOOKUP($O32,'Table 3 PV wS UTN_2024'!$B$10:$K$43,10,FALSE),0)</f>
        <v>134.23999999999998</v>
      </c>
      <c r="BS32" s="131">
        <f>IFERROR(VLOOKUP($O32,'Table 3 PV wS JB_2024'!$B$10:$K$40,10,FALSE),0)</f>
        <v>130.36000000000001</v>
      </c>
      <c r="BT32" s="131">
        <f>IFERROR(VLOOKUP($O32,'Table 3 PV wS JB_2029'!$B$10:$K$40,10,FALSE),0)</f>
        <v>119.52</v>
      </c>
      <c r="BU32" s="370"/>
      <c r="BV32" s="131">
        <f>IFERROR(VLOOKUP($O32,'Table 3 PV wS UTS_2024'!$B$10:$K$38,10,FALSE),0)</f>
        <v>132.72</v>
      </c>
      <c r="BW32" s="131">
        <f>IFERROR(VLOOKUP($O32,'Table 3 PV wS UTS_2030'!$B$10:$K$38,10,FALSE),0)</f>
        <v>170.23999999999998</v>
      </c>
      <c r="BX32" s="369"/>
      <c r="BY32" s="131">
        <f>IFERROR(VLOOKUP($O32,'Table 3 185 MW (NTN) 2026)'!$B$13:$L$40,11,FALSE),0)</f>
        <v>154.49</v>
      </c>
      <c r="CD32">
        <f>SUM(AL$13:AL32)*BH32/1000</f>
        <v>0</v>
      </c>
      <c r="CE32">
        <f>SUM(AM$13:AM32)*BI32/1000</f>
        <v>0</v>
      </c>
      <c r="CF32">
        <f>SUM(AN$13:AN32)*BJ32/1000</f>
        <v>0</v>
      </c>
      <c r="CG32">
        <f>SUM(AO$13:AO32)*BK32/1000</f>
        <v>0</v>
      </c>
      <c r="CH32">
        <f>SUM(AP$13:AP32)*BL32/1000</f>
        <v>0</v>
      </c>
      <c r="CI32">
        <f>SUM(AQ$13:AQ32)*BM32/1000</f>
        <v>0</v>
      </c>
      <c r="CJ32">
        <f>SUM(AR$13:AR32)*BN32/1000</f>
        <v>0</v>
      </c>
      <c r="CK32">
        <f>SUM(AS$13:AS32)*BO32/1000</f>
        <v>0</v>
      </c>
      <c r="CL32">
        <f>SUM(AT$13:AT32)*BP32/1000</f>
        <v>0</v>
      </c>
      <c r="CM32">
        <f>SUM(AU$13:AU32)*BQ32/1000</f>
        <v>0</v>
      </c>
      <c r="CN32">
        <f>SUM(AV$13:AV32)*BR32/1000</f>
        <v>2.7292215609828192</v>
      </c>
      <c r="CO32">
        <f>SUM(AW$13:AW32)*BS32/1000</f>
        <v>0</v>
      </c>
      <c r="CP32">
        <f>SUM(AX$13:AX32)*BT32/1000</f>
        <v>0</v>
      </c>
      <c r="CQ32">
        <f>SUM(AY$13:AY32)*BU32/1000</f>
        <v>0</v>
      </c>
      <c r="CR32">
        <f>SUM(AZ$13:AZ32)*BV32/1000</f>
        <v>0</v>
      </c>
      <c r="CS32">
        <f>SUM(BA$13:BA32)*BW32/1000</f>
        <v>0</v>
      </c>
      <c r="CT32">
        <f>SUM(BB$13:BB32)*BX32/1000</f>
        <v>0</v>
      </c>
      <c r="CU32">
        <f>SUM(BC$13:BC32)*BY32/1000</f>
        <v>0</v>
      </c>
      <c r="CV32">
        <f>SUM(BD$13:BD32)*BZ32/1000</f>
        <v>0</v>
      </c>
      <c r="CW32">
        <f>SUM(BE$13:BE32)*CA32/1000</f>
        <v>0</v>
      </c>
      <c r="CX32">
        <f>SUM(BF$13:BF32)*CB32/1000</f>
        <v>0</v>
      </c>
      <c r="CY32">
        <f t="shared" si="63"/>
        <v>2.7292215609828192</v>
      </c>
      <c r="DA32">
        <f t="shared" si="64"/>
        <v>2041</v>
      </c>
      <c r="DB32" s="89">
        <f>IFERROR(VLOOKUP($DA32,'Table 3 TransCost'!$B$10:$E$40,4,FALSE),0)</f>
        <v>69.03</v>
      </c>
      <c r="DC32" s="176">
        <f t="shared" si="65"/>
        <v>0</v>
      </c>
    </row>
    <row r="33" spans="1:107">
      <c r="B33" s="15">
        <f t="shared" si="38"/>
        <v>2042</v>
      </c>
      <c r="C33" s="9">
        <f t="shared" si="17"/>
        <v>34.831934142981346</v>
      </c>
      <c r="D33" s="45"/>
      <c r="E33" s="9">
        <f ca="1">SUMIF(INDIRECT("'Table 5'!$J$"&amp;$K$3&amp;":$J$"&amp;$K$4),B33,INDIRECT("'Table 5'!$c$"&amp;$K$3&amp;":$c$"&amp;$K$4))/SUMIF(INDIRECT("'Table 5'!$J$"&amp;$K$3&amp;":$J$"&amp;$K$4),B33,INDIRECT("'Table 5'!$f$"&amp;$K$3&amp;":$f$"&amp;$K$4))</f>
        <v>13.918538415442152</v>
      </c>
      <c r="F33" s="37"/>
      <c r="G33" s="14">
        <f t="shared" ca="1" si="42"/>
        <v>28.00480120356238</v>
      </c>
      <c r="H33" s="36"/>
      <c r="I33" s="176"/>
      <c r="J33" s="176"/>
      <c r="M33" s="113"/>
      <c r="O33">
        <f t="shared" ref="O33" si="66">B33</f>
        <v>2042</v>
      </c>
      <c r="P33" s="382">
        <v>0</v>
      </c>
      <c r="Q33" s="382">
        <v>0</v>
      </c>
      <c r="R33" s="382">
        <v>0</v>
      </c>
      <c r="S33" s="382">
        <v>0</v>
      </c>
      <c r="T33" s="382">
        <v>0</v>
      </c>
      <c r="U33" s="382">
        <v>0</v>
      </c>
      <c r="V33" s="382">
        <v>0</v>
      </c>
      <c r="W33" s="382">
        <v>0</v>
      </c>
      <c r="X33" s="382">
        <v>0</v>
      </c>
      <c r="Y33" s="382">
        <v>0</v>
      </c>
      <c r="Z33" s="382">
        <v>0</v>
      </c>
      <c r="AA33" s="382">
        <v>0</v>
      </c>
      <c r="AB33" s="382">
        <v>0</v>
      </c>
      <c r="AC33" s="382">
        <v>0</v>
      </c>
      <c r="AD33" s="382">
        <v>0</v>
      </c>
      <c r="AE33" s="382">
        <v>0</v>
      </c>
      <c r="AF33" s="382">
        <v>0</v>
      </c>
      <c r="AG33" s="382">
        <v>0</v>
      </c>
      <c r="AH33">
        <v>0</v>
      </c>
      <c r="AI33">
        <v>0</v>
      </c>
      <c r="AJ33">
        <v>0</v>
      </c>
      <c r="AL33">
        <f t="shared" si="19"/>
        <v>0</v>
      </c>
      <c r="AM33">
        <f t="shared" si="45"/>
        <v>0</v>
      </c>
      <c r="AN33">
        <f t="shared" si="46"/>
        <v>0</v>
      </c>
      <c r="AO33">
        <f t="shared" si="47"/>
        <v>0</v>
      </c>
      <c r="AP33">
        <f t="shared" si="48"/>
        <v>0</v>
      </c>
      <c r="AQ33">
        <f t="shared" si="49"/>
        <v>0</v>
      </c>
      <c r="AR33">
        <f t="shared" si="50"/>
        <v>0</v>
      </c>
      <c r="AS33">
        <f t="shared" si="51"/>
        <v>0</v>
      </c>
      <c r="AT33">
        <f t="shared" si="52"/>
        <v>0</v>
      </c>
      <c r="AU33">
        <f t="shared" si="53"/>
        <v>0</v>
      </c>
      <c r="AV33">
        <f t="shared" si="54"/>
        <v>0</v>
      </c>
      <c r="AW33">
        <f t="shared" si="55"/>
        <v>0</v>
      </c>
      <c r="AX33">
        <f t="shared" si="56"/>
        <v>0</v>
      </c>
      <c r="AY33">
        <f t="shared" si="57"/>
        <v>0</v>
      </c>
      <c r="AZ33">
        <f t="shared" si="58"/>
        <v>0</v>
      </c>
      <c r="BA33">
        <f t="shared" si="59"/>
        <v>0</v>
      </c>
      <c r="BB33">
        <f t="shared" si="60"/>
        <v>0</v>
      </c>
      <c r="BC33">
        <f t="shared" si="61"/>
        <v>0</v>
      </c>
      <c r="BG33">
        <f t="shared" ref="BG33:BG38" si="67">O33</f>
        <v>2042</v>
      </c>
      <c r="BH33" s="131">
        <f>IFERROR(VLOOKUP($O33,'Table 3 ID Wind_2030'!$B$10:$K$37,10,FALSE),0)</f>
        <v>175.84</v>
      </c>
      <c r="BI33" s="131">
        <f>IFERROR(VLOOKUP($O33,'Table 3 UT CP Wind_2023'!$B$10:$K$37,10,FALSE),0)</f>
        <v>183.11</v>
      </c>
      <c r="BJ33" s="131">
        <f>IFERROR(VLOOKUP($O33,'Table 3 WYAE Wind_2024'!$B$10:$L$37,11,FALSE),0)</f>
        <v>246.87</v>
      </c>
      <c r="BK33" s="131">
        <f>IFERROR(VLOOKUP($O33,'Table 3 YK Wind wS_2029'!$B$10:$K$37,10,FALSE),0)</f>
        <v>188.81</v>
      </c>
      <c r="BL33" s="370"/>
      <c r="BM33" s="131">
        <f>IFERROR(VLOOKUP($O33,'Table 3 ID Wind wS_2032'!$B$10:$K$38,10,FALSE),0)</f>
        <v>190.78</v>
      </c>
      <c r="BN33" s="131">
        <f>IFERROR(VLOOKUP($O33,'Table 3 PV wS YK_2024'!$B$10:$K$40,10,FALSE),0)</f>
        <v>138.69999999999999</v>
      </c>
      <c r="BO33" s="370"/>
      <c r="BP33" s="131">
        <f>IFERROR(VLOOKUP($O33,'Table 3 PV wS SO_2024'!$B$10:$K$40,10,FALSE),0)</f>
        <v>138.28</v>
      </c>
      <c r="BQ33" s="370"/>
      <c r="BR33" s="131">
        <f>IFERROR(VLOOKUP($O33,'Table 3 PV wS UTN_2024'!$B$10:$K$43,10,FALSE),0)</f>
        <v>137.06</v>
      </c>
      <c r="BS33" s="131">
        <f>IFERROR(VLOOKUP($O33,'Table 3 PV wS JB_2024'!$B$10:$K$40,10,FALSE),0)</f>
        <v>133.1</v>
      </c>
      <c r="BT33" s="131">
        <f>IFERROR(VLOOKUP($O33,'Table 3 PV wS JB_2029'!$B$10:$K$40,10,FALSE),0)</f>
        <v>122.03</v>
      </c>
      <c r="BU33" s="370"/>
      <c r="BV33" s="131">
        <f>IFERROR(VLOOKUP($O33,'Table 3 PV wS UTS_2024'!$B$10:$K$38,10,FALSE),0)</f>
        <v>135.51</v>
      </c>
      <c r="BW33" s="131">
        <f>IFERROR(VLOOKUP($O33,'Table 3 PV wS UTS_2030'!$B$10:$K$38,10,FALSE),0)</f>
        <v>173.82</v>
      </c>
      <c r="BX33" s="369"/>
      <c r="BY33" s="131">
        <f>IFERROR(VLOOKUP($O33,'Table 3 185 MW (NTN) 2026)'!$B$13:$L$40,11,FALSE),0)</f>
        <v>157.74</v>
      </c>
      <c r="CD33">
        <f>SUM(AL$13:AL33)*BH33/1000</f>
        <v>0</v>
      </c>
      <c r="CE33">
        <f>SUM(AM$13:AM33)*BI33/1000</f>
        <v>0</v>
      </c>
      <c r="CF33">
        <f>SUM(AN$13:AN33)*BJ33/1000</f>
        <v>0</v>
      </c>
      <c r="CG33">
        <f>SUM(AO$13:AO33)*BK33/1000</f>
        <v>0</v>
      </c>
      <c r="CH33">
        <f>SUM(AP$13:AP33)*BL33/1000</f>
        <v>0</v>
      </c>
      <c r="CI33">
        <f>SUM(AQ$13:AQ33)*BM33/1000</f>
        <v>0</v>
      </c>
      <c r="CJ33">
        <f>SUM(AR$13:AR33)*BN33/1000</f>
        <v>0</v>
      </c>
      <c r="CK33">
        <f>SUM(AS$13:AS33)*BO33/1000</f>
        <v>0</v>
      </c>
      <c r="CL33">
        <f>SUM(AT$13:AT33)*BP33/1000</f>
        <v>0</v>
      </c>
      <c r="CM33">
        <f>SUM(AU$13:AU33)*BQ33/1000</f>
        <v>0</v>
      </c>
      <c r="CN33">
        <f>SUM(AV$13:AV33)*BR33/1000</f>
        <v>2.7865547314385077</v>
      </c>
      <c r="CO33">
        <f>SUM(AW$13:AW33)*BS33/1000</f>
        <v>0</v>
      </c>
      <c r="CP33">
        <f>SUM(AX$13:AX33)*BT33/1000</f>
        <v>0</v>
      </c>
      <c r="CQ33">
        <f>SUM(AY$13:AY33)*BU33/1000</f>
        <v>0</v>
      </c>
      <c r="CR33">
        <f>SUM(AZ$13:AZ33)*BV33/1000</f>
        <v>0</v>
      </c>
      <c r="CS33">
        <f>SUM(BA$13:BA33)*BW33/1000</f>
        <v>0</v>
      </c>
      <c r="CT33">
        <f>SUM(BB$13:BB33)*BX33/1000</f>
        <v>0</v>
      </c>
      <c r="CU33">
        <f>SUM(BC$13:BC33)*BY33/1000</f>
        <v>0</v>
      </c>
      <c r="CV33">
        <f>SUM(BD$13:BD33)*BZ33/1000</f>
        <v>0</v>
      </c>
      <c r="CW33">
        <f>SUM(BE$13:BE33)*CA33/1000</f>
        <v>0</v>
      </c>
      <c r="CX33">
        <f>SUM(BF$13:BF33)*CB33/1000</f>
        <v>0</v>
      </c>
      <c r="CY33">
        <f t="shared" ref="CY33:CY38" si="68">SUM(CD33:CX33)</f>
        <v>2.7865547314385077</v>
      </c>
      <c r="DA33">
        <f t="shared" ref="DA33:DA38" si="69">O33</f>
        <v>2042</v>
      </c>
      <c r="DB33" s="89">
        <f>IFERROR(VLOOKUP($DA33,'Table 3 TransCost'!$B$10:$E$40,4,FALSE),0)</f>
        <v>70.48</v>
      </c>
      <c r="DC33" s="176">
        <f t="shared" ref="DC33:DC38" si="70">$DB$5*DB33/1000</f>
        <v>0</v>
      </c>
    </row>
    <row r="34" spans="1:107">
      <c r="B34" s="15">
        <f t="shared" si="38"/>
        <v>2043</v>
      </c>
      <c r="C34" s="9">
        <f t="shared" si="17"/>
        <v>35.561305593370641</v>
      </c>
      <c r="D34" s="45"/>
      <c r="E34" s="9">
        <f t="shared" ref="E34" ca="1" si="71">SUMIF(INDIRECT("'Table 5'!$J$"&amp;$K$3&amp;":$J$"&amp;$K$4),B34,INDIRECT("'Table 5'!$c$"&amp;$K$3&amp;":$c$"&amp;$K$4))/SUMIF(INDIRECT("'Table 5'!$J$"&amp;$K$3&amp;":$J$"&amp;$K$4),B34,INDIRECT("'Table 5'!$f$"&amp;$K$3&amp;":$f$"&amp;$K$4))</f>
        <v>14.210827722166437</v>
      </c>
      <c r="F34" s="37"/>
      <c r="G34" s="14">
        <f t="shared" ca="1" si="42"/>
        <v>28.592053112080812</v>
      </c>
      <c r="H34" s="36"/>
      <c r="I34" s="176"/>
      <c r="J34" s="176"/>
      <c r="M34" s="113"/>
      <c r="O34">
        <f t="shared" ref="O34" si="72">B34</f>
        <v>2043</v>
      </c>
      <c r="P34" s="382">
        <v>0</v>
      </c>
      <c r="Q34" s="382">
        <v>0</v>
      </c>
      <c r="R34" s="382">
        <v>0</v>
      </c>
      <c r="S34" s="382">
        <v>0</v>
      </c>
      <c r="T34" s="382">
        <v>0</v>
      </c>
      <c r="U34" s="382">
        <v>0</v>
      </c>
      <c r="V34" s="382">
        <v>0</v>
      </c>
      <c r="W34" s="382">
        <v>0</v>
      </c>
      <c r="X34" s="382">
        <v>0</v>
      </c>
      <c r="Y34" s="382">
        <v>0</v>
      </c>
      <c r="Z34" s="382">
        <v>0</v>
      </c>
      <c r="AA34" s="382">
        <v>0</v>
      </c>
      <c r="AB34" s="382">
        <v>0</v>
      </c>
      <c r="AC34" s="382">
        <v>0</v>
      </c>
      <c r="AD34" s="382">
        <v>0</v>
      </c>
      <c r="AE34" s="382">
        <v>0</v>
      </c>
      <c r="AF34" s="382">
        <v>0</v>
      </c>
      <c r="AG34" s="382">
        <v>0</v>
      </c>
      <c r="AL34">
        <f t="shared" ref="AL34:AL38" si="73">P34/P$5</f>
        <v>0</v>
      </c>
      <c r="AM34">
        <f t="shared" si="45"/>
        <v>0</v>
      </c>
      <c r="AN34">
        <f t="shared" si="46"/>
        <v>0</v>
      </c>
      <c r="AO34">
        <f t="shared" si="47"/>
        <v>0</v>
      </c>
      <c r="AP34">
        <f t="shared" si="48"/>
        <v>0</v>
      </c>
      <c r="AQ34">
        <f t="shared" si="49"/>
        <v>0</v>
      </c>
      <c r="AR34">
        <f t="shared" si="50"/>
        <v>0</v>
      </c>
      <c r="AS34">
        <f t="shared" si="51"/>
        <v>0</v>
      </c>
      <c r="AT34">
        <f t="shared" si="52"/>
        <v>0</v>
      </c>
      <c r="AU34">
        <f t="shared" si="53"/>
        <v>0</v>
      </c>
      <c r="AV34">
        <f t="shared" si="54"/>
        <v>0</v>
      </c>
      <c r="AW34">
        <f t="shared" si="55"/>
        <v>0</v>
      </c>
      <c r="AX34">
        <f t="shared" si="56"/>
        <v>0</v>
      </c>
      <c r="AY34">
        <f t="shared" si="57"/>
        <v>0</v>
      </c>
      <c r="AZ34">
        <f t="shared" si="58"/>
        <v>0</v>
      </c>
      <c r="BA34">
        <f t="shared" si="59"/>
        <v>0</v>
      </c>
      <c r="BB34">
        <f t="shared" si="60"/>
        <v>0</v>
      </c>
      <c r="BC34">
        <f t="shared" si="61"/>
        <v>0</v>
      </c>
      <c r="BG34">
        <f t="shared" si="67"/>
        <v>2043</v>
      </c>
      <c r="BH34" s="131">
        <f>IFERROR(VLOOKUP($O34,'Table 3 ID Wind_2030'!$B$10:$K$37,10,FALSE),0)</f>
        <v>179.52999999999997</v>
      </c>
      <c r="BI34" s="131">
        <f>IFERROR(VLOOKUP($O34,'Table 3 UT CP Wind_2023'!$B$10:$K$37,10,FALSE),0)</f>
        <v>186.95000000000002</v>
      </c>
      <c r="BJ34" s="131">
        <f>IFERROR(VLOOKUP($O34,'Table 3 WYAE Wind_2024'!$B$10:$L$37,11,FALSE),0)</f>
        <v>252.05</v>
      </c>
      <c r="BK34" s="131">
        <f>IFERROR(VLOOKUP($O34,'Table 3 YK Wind wS_2029'!$B$10:$K$37,10,FALSE),0)</f>
        <v>192.77</v>
      </c>
      <c r="BL34" s="370"/>
      <c r="BM34" s="131">
        <f>IFERROR(VLOOKUP($O34,'Table 3 ID Wind wS_2032'!$B$10:$K$38,10,FALSE),0)</f>
        <v>194.79</v>
      </c>
      <c r="BN34" s="131">
        <f>IFERROR(VLOOKUP($O34,'Table 3 PV wS YK_2024'!$B$10:$K$40,10,FALSE),0)</f>
        <v>141.61000000000001</v>
      </c>
      <c r="BO34" s="370"/>
      <c r="BP34" s="131">
        <f>IFERROR(VLOOKUP($O34,'Table 3 PV wS SO_2024'!$B$10:$K$40,10,FALSE),0)</f>
        <v>141.18</v>
      </c>
      <c r="BQ34" s="370"/>
      <c r="BR34" s="131">
        <f>IFERROR(VLOOKUP($O34,'Table 3 PV wS UTN_2024'!$B$10:$K$43,10,FALSE),0)</f>
        <v>139.93</v>
      </c>
      <c r="BS34" s="131">
        <f>IFERROR(VLOOKUP($O34,'Table 3 PV wS JB_2024'!$B$10:$K$40,10,FALSE),0)</f>
        <v>135.88999999999999</v>
      </c>
      <c r="BT34" s="131">
        <f>IFERROR(VLOOKUP($O34,'Table 3 PV wS JB_2029'!$B$10:$K$40,10,FALSE),0)</f>
        <v>124.59</v>
      </c>
      <c r="BU34" s="370"/>
      <c r="BV34" s="131">
        <f>IFERROR(VLOOKUP($O34,'Table 3 PV wS UTS_2024'!$B$10:$K$38,10,FALSE),0)</f>
        <v>138.35</v>
      </c>
      <c r="BW34" s="131">
        <f>IFERROR(VLOOKUP($O34,'Table 3 PV wS UTS_2030'!$B$10:$K$38,10,FALSE),0)</f>
        <v>177.46</v>
      </c>
      <c r="BX34" s="369"/>
      <c r="BY34" s="131">
        <f>IFERROR(VLOOKUP($O34,'Table 3 185 MW (NTN) 2026)'!$B$13:$L$40,11,FALSE),0)</f>
        <v>0</v>
      </c>
      <c r="CD34">
        <f>SUM(AL$13:AL34)*BH34/1000</f>
        <v>0</v>
      </c>
      <c r="CE34">
        <f>SUM(AM$13:AM34)*BI34/1000</f>
        <v>0</v>
      </c>
      <c r="CF34">
        <f>SUM(AN$13:AN34)*BJ34/1000</f>
        <v>0</v>
      </c>
      <c r="CG34">
        <f>SUM(AO$13:AO34)*BK34/1000</f>
        <v>0</v>
      </c>
      <c r="CH34">
        <f>SUM(AP$13:AP34)*BL34/1000</f>
        <v>0</v>
      </c>
      <c r="CI34">
        <f>SUM(AQ$13:AQ34)*BM34/1000</f>
        <v>0</v>
      </c>
      <c r="CJ34">
        <f>SUM(AR$13:AR34)*BN34/1000</f>
        <v>0</v>
      </c>
      <c r="CK34">
        <f>SUM(AS$13:AS34)*BO34/1000</f>
        <v>0</v>
      </c>
      <c r="CL34">
        <f>SUM(AT$13:AT34)*BP34/1000</f>
        <v>0</v>
      </c>
      <c r="CM34">
        <f>SUM(AU$13:AU34)*BQ34/1000</f>
        <v>0</v>
      </c>
      <c r="CN34">
        <f>SUM(AV$13:AV34)*BR34/1000</f>
        <v>2.8449044474696512</v>
      </c>
      <c r="CO34">
        <f>SUM(AW$13:AW34)*BS34/1000</f>
        <v>0</v>
      </c>
      <c r="CP34">
        <f>SUM(AX$13:AX34)*BT34/1000</f>
        <v>0</v>
      </c>
      <c r="CQ34">
        <f>SUM(AY$13:AY34)*BU34/1000</f>
        <v>0</v>
      </c>
      <c r="CR34">
        <f>SUM(AZ$13:AZ34)*BV34/1000</f>
        <v>0</v>
      </c>
      <c r="CS34">
        <f>SUM(BA$13:BA34)*BW34/1000</f>
        <v>0</v>
      </c>
      <c r="CT34">
        <f>SUM(BB$13:BB34)*BX34/1000</f>
        <v>0</v>
      </c>
      <c r="CU34">
        <f>SUM(BC$13:BC34)*BY34/1000</f>
        <v>0</v>
      </c>
      <c r="CV34">
        <f>SUM(BD$13:BD34)*BZ34/1000</f>
        <v>0</v>
      </c>
      <c r="CW34">
        <f>SUM(BE$13:BE34)*CA34/1000</f>
        <v>0</v>
      </c>
      <c r="CX34">
        <f>SUM(BF$13:BF34)*CB34/1000</f>
        <v>0</v>
      </c>
      <c r="CY34">
        <f t="shared" si="68"/>
        <v>2.8449044474696512</v>
      </c>
      <c r="DA34">
        <f t="shared" si="69"/>
        <v>2043</v>
      </c>
      <c r="DB34" s="89">
        <f>IFERROR(VLOOKUP($DA34,'Table 3 TransCost'!$B$10:$E$40,4,FALSE),0)</f>
        <v>71.959999999999994</v>
      </c>
      <c r="DC34" s="176">
        <f t="shared" si="70"/>
        <v>0</v>
      </c>
    </row>
    <row r="35" spans="1:107">
      <c r="B35" s="15">
        <f t="shared" si="38"/>
        <v>2044</v>
      </c>
      <c r="C35" s="9">
        <f t="shared" si="17"/>
        <v>35.561305593370641</v>
      </c>
      <c r="D35" s="45"/>
      <c r="E35" s="9">
        <f t="shared" ref="E35:E38" ca="1" si="74">SUMIF(INDIRECT("'Table 5'!$J$"&amp;$K$3&amp;":$J$"&amp;$K$4),B35,INDIRECT("'Table 5'!$c$"&amp;$K$3&amp;":$c$"&amp;$K$4))/SUMIF(INDIRECT("'Table 5'!$J$"&amp;$K$3&amp;":$J$"&amp;$K$4),B35,INDIRECT("'Table 5'!$f$"&amp;$K$3&amp;":$f$"&amp;$K$4))</f>
        <v>14.523465932054098</v>
      </c>
      <c r="F35" s="37"/>
      <c r="G35" s="14">
        <f t="shared" ca="1" si="42"/>
        <v>28.904691321968471</v>
      </c>
      <c r="H35" s="36"/>
      <c r="I35" s="176"/>
      <c r="J35" s="176"/>
      <c r="M35" s="113"/>
      <c r="O35">
        <f t="shared" ref="O35:O38" si="75">B35</f>
        <v>2044</v>
      </c>
      <c r="P35" s="382">
        <v>0</v>
      </c>
      <c r="Q35" s="382">
        <v>0</v>
      </c>
      <c r="R35" s="382">
        <v>0</v>
      </c>
      <c r="S35" s="382">
        <v>0</v>
      </c>
      <c r="T35" s="382">
        <v>0</v>
      </c>
      <c r="U35" s="382">
        <v>0</v>
      </c>
      <c r="V35" s="382">
        <v>0</v>
      </c>
      <c r="W35" s="382">
        <v>0</v>
      </c>
      <c r="X35" s="382">
        <v>0</v>
      </c>
      <c r="Y35" s="382">
        <v>0</v>
      </c>
      <c r="Z35" s="382">
        <v>0</v>
      </c>
      <c r="AA35" s="382">
        <v>0</v>
      </c>
      <c r="AB35" s="382">
        <v>0</v>
      </c>
      <c r="AC35" s="382">
        <v>0</v>
      </c>
      <c r="AD35" s="382">
        <v>0</v>
      </c>
      <c r="AE35" s="382">
        <v>0</v>
      </c>
      <c r="AF35" s="382">
        <v>0</v>
      </c>
      <c r="AG35" s="382">
        <v>0</v>
      </c>
      <c r="AL35">
        <f t="shared" si="73"/>
        <v>0</v>
      </c>
      <c r="AM35">
        <f t="shared" si="45"/>
        <v>0</v>
      </c>
      <c r="AN35">
        <f t="shared" si="46"/>
        <v>0</v>
      </c>
      <c r="AO35">
        <f t="shared" si="47"/>
        <v>0</v>
      </c>
      <c r="AP35">
        <f t="shared" si="48"/>
        <v>0</v>
      </c>
      <c r="AQ35">
        <f t="shared" si="49"/>
        <v>0</v>
      </c>
      <c r="AR35">
        <f t="shared" si="50"/>
        <v>0</v>
      </c>
      <c r="AS35">
        <f t="shared" si="51"/>
        <v>0</v>
      </c>
      <c r="AT35">
        <f t="shared" si="52"/>
        <v>0</v>
      </c>
      <c r="AU35">
        <f t="shared" si="53"/>
        <v>0</v>
      </c>
      <c r="AV35">
        <f t="shared" si="54"/>
        <v>0</v>
      </c>
      <c r="AW35">
        <f t="shared" si="55"/>
        <v>0</v>
      </c>
      <c r="AX35">
        <f t="shared" si="56"/>
        <v>0</v>
      </c>
      <c r="AY35">
        <f t="shared" si="57"/>
        <v>0</v>
      </c>
      <c r="AZ35">
        <f t="shared" si="58"/>
        <v>0</v>
      </c>
      <c r="BA35">
        <f t="shared" si="59"/>
        <v>0</v>
      </c>
      <c r="BB35">
        <f t="shared" si="60"/>
        <v>0</v>
      </c>
      <c r="BC35">
        <f t="shared" si="61"/>
        <v>0</v>
      </c>
      <c r="BG35">
        <f t="shared" si="67"/>
        <v>2044</v>
      </c>
      <c r="BH35" s="131">
        <f>IFERROR(VLOOKUP($O35,'Table 3 ID Wind_2030'!$B$10:$K$37,10,FALSE),0)</f>
        <v>0</v>
      </c>
      <c r="BI35" s="131">
        <f>IFERROR(VLOOKUP($O35,'Table 3 UT CP Wind_2023'!$B$10:$K$37,10,FALSE),0)</f>
        <v>0</v>
      </c>
      <c r="BJ35" s="131">
        <f>IFERROR(VLOOKUP($O35,'Table 3 WYAE Wind_2024'!$B$10:$L$37,11,FALSE),0)</f>
        <v>0</v>
      </c>
      <c r="BK35" s="131">
        <f>IFERROR(VLOOKUP($O35,'Table 3 YK Wind wS_2029'!$B$10:$K$37,10,FALSE),0)</f>
        <v>0</v>
      </c>
      <c r="BL35" s="370"/>
      <c r="BM35" s="131">
        <f>IFERROR(VLOOKUP($O35,'Table 3 ID Wind wS_2032'!$B$10:$K$38,10,FALSE),0)</f>
        <v>0</v>
      </c>
      <c r="BN35" s="131">
        <f>IFERROR(VLOOKUP($O35,'Table 3 PV wS YK_2024'!$B$10:$K$40,10,FALSE),0)</f>
        <v>0</v>
      </c>
      <c r="BO35" s="370"/>
      <c r="BP35" s="131">
        <f>IFERROR(VLOOKUP($O35,'Table 3 PV wS SO_2024'!$B$10:$K$40,10,FALSE),0)</f>
        <v>0</v>
      </c>
      <c r="BQ35" s="370"/>
      <c r="BR35" s="131">
        <f>IFERROR(VLOOKUP($O35,'Table 3 PV wS UTN_2024'!$B$10:$K$43,10,FALSE),0)</f>
        <v>139.93</v>
      </c>
      <c r="BS35" s="131">
        <f>IFERROR(VLOOKUP($O35,'Table 3 PV wS JB_2024'!$B$10:$K$40,10,FALSE),0)</f>
        <v>0</v>
      </c>
      <c r="BT35" s="131">
        <f>IFERROR(VLOOKUP($O35,'Table 3 PV wS JB_2029'!$B$10:$K$40,10,FALSE),0)</f>
        <v>0</v>
      </c>
      <c r="BU35" s="370"/>
      <c r="BV35" s="131">
        <f>IFERROR(VLOOKUP($O35,'Table 3 PV wS UTS_2024'!$B$10:$K$38,10,FALSE),0)</f>
        <v>0</v>
      </c>
      <c r="BW35" s="131">
        <f>IFERROR(VLOOKUP($O35,'Table 3 PV wS UTS_2030'!$B$10:$K$38,10,FALSE),0)</f>
        <v>0</v>
      </c>
      <c r="BX35" s="369"/>
      <c r="BY35" s="131">
        <f>IFERROR(VLOOKUP($O35,'Table 3 185 MW (NTN) 2026)'!$B$13:$L$40,11,FALSE),0)</f>
        <v>0</v>
      </c>
      <c r="CD35">
        <f>SUM(AL$13:AL35)*BH35/1000</f>
        <v>0</v>
      </c>
      <c r="CE35">
        <f>SUM(AM$13:AM35)*BI35/1000</f>
        <v>0</v>
      </c>
      <c r="CF35">
        <f>SUM(AN$13:AN35)*BJ35/1000</f>
        <v>0</v>
      </c>
      <c r="CG35">
        <f>SUM(AO$13:AO35)*BK35/1000</f>
        <v>0</v>
      </c>
      <c r="CH35">
        <f>SUM(AP$13:AP35)*BL35/1000</f>
        <v>0</v>
      </c>
      <c r="CI35">
        <f>SUM(AQ$13:AQ35)*BM35/1000</f>
        <v>0</v>
      </c>
      <c r="CJ35">
        <f>SUM(AR$13:AR35)*BN35/1000</f>
        <v>0</v>
      </c>
      <c r="CK35">
        <f>SUM(AS$13:AS35)*BO35/1000</f>
        <v>0</v>
      </c>
      <c r="CL35">
        <f>SUM(AT$13:AT35)*BP35/1000</f>
        <v>0</v>
      </c>
      <c r="CM35">
        <f>SUM(AU$13:AU35)*BQ35/1000</f>
        <v>0</v>
      </c>
      <c r="CN35">
        <f>SUM(AV$13:AV35)*BR35/1000</f>
        <v>2.8449044474696512</v>
      </c>
      <c r="CO35">
        <f>SUM(AW$13:AW35)*BS35/1000</f>
        <v>0</v>
      </c>
      <c r="CP35">
        <f>SUM(AX$13:AX35)*BT35/1000</f>
        <v>0</v>
      </c>
      <c r="CQ35">
        <f>SUM(AY$13:AY35)*BU35/1000</f>
        <v>0</v>
      </c>
      <c r="CR35">
        <f>SUM(AZ$13:AZ35)*BV35/1000</f>
        <v>0</v>
      </c>
      <c r="CS35">
        <f>SUM(BA$13:BA35)*BW35/1000</f>
        <v>0</v>
      </c>
      <c r="CT35">
        <f>SUM(BB$13:BB35)*BX35/1000</f>
        <v>0</v>
      </c>
      <c r="CU35">
        <f>SUM(BC$13:BC35)*BY35/1000</f>
        <v>0</v>
      </c>
      <c r="CV35">
        <f>SUM(BD$13:BD35)*BZ35/1000</f>
        <v>0</v>
      </c>
      <c r="CW35">
        <f>SUM(BE$13:BE35)*CA35/1000</f>
        <v>0</v>
      </c>
      <c r="CX35">
        <f>SUM(BF$13:BF35)*CB35/1000</f>
        <v>0</v>
      </c>
      <c r="CY35">
        <f t="shared" si="68"/>
        <v>2.8449044474696512</v>
      </c>
      <c r="DA35">
        <f t="shared" si="69"/>
        <v>2044</v>
      </c>
      <c r="DB35" s="89">
        <f>IFERROR(VLOOKUP($DA35,'Table 3 TransCost'!$B$10:$E$40,4,FALSE),0)</f>
        <v>73.540000000000006</v>
      </c>
      <c r="DC35" s="176">
        <f t="shared" si="70"/>
        <v>0</v>
      </c>
    </row>
    <row r="36" spans="1:107">
      <c r="B36" s="15">
        <f t="shared" si="38"/>
        <v>2045</v>
      </c>
      <c r="C36" s="9">
        <f t="shared" si="17"/>
        <v>35.561305593370641</v>
      </c>
      <c r="D36" s="45"/>
      <c r="E36" s="9">
        <f t="shared" ca="1" si="74"/>
        <v>14.84298218255929</v>
      </c>
      <c r="F36" s="37"/>
      <c r="G36" s="14">
        <f t="shared" ca="1" si="42"/>
        <v>29.224207572473659</v>
      </c>
      <c r="H36" s="36"/>
      <c r="I36" s="176"/>
      <c r="J36" s="176"/>
      <c r="M36" s="113"/>
      <c r="O36">
        <f t="shared" si="75"/>
        <v>2045</v>
      </c>
      <c r="P36" s="382">
        <v>0</v>
      </c>
      <c r="Q36" s="382">
        <v>0</v>
      </c>
      <c r="R36" s="382">
        <v>0</v>
      </c>
      <c r="S36" s="382">
        <v>0</v>
      </c>
      <c r="T36" s="382">
        <v>0</v>
      </c>
      <c r="U36" s="382">
        <v>0</v>
      </c>
      <c r="V36" s="382">
        <v>0</v>
      </c>
      <c r="W36" s="382">
        <v>0</v>
      </c>
      <c r="X36" s="382">
        <v>0</v>
      </c>
      <c r="Y36" s="382">
        <v>0</v>
      </c>
      <c r="Z36" s="382">
        <v>0</v>
      </c>
      <c r="AA36" s="382">
        <v>0</v>
      </c>
      <c r="AB36" s="382">
        <v>0</v>
      </c>
      <c r="AC36" s="382">
        <v>0</v>
      </c>
      <c r="AD36" s="382">
        <v>0</v>
      </c>
      <c r="AE36" s="382">
        <v>0</v>
      </c>
      <c r="AF36" s="382">
        <v>0</v>
      </c>
      <c r="AG36" s="382">
        <v>0</v>
      </c>
      <c r="AL36">
        <f t="shared" si="73"/>
        <v>0</v>
      </c>
      <c r="AM36">
        <f t="shared" si="45"/>
        <v>0</v>
      </c>
      <c r="AN36">
        <f t="shared" si="46"/>
        <v>0</v>
      </c>
      <c r="AO36">
        <f t="shared" si="47"/>
        <v>0</v>
      </c>
      <c r="AP36">
        <f t="shared" si="48"/>
        <v>0</v>
      </c>
      <c r="AQ36">
        <f t="shared" si="49"/>
        <v>0</v>
      </c>
      <c r="AR36">
        <f t="shared" si="50"/>
        <v>0</v>
      </c>
      <c r="AS36">
        <f t="shared" si="51"/>
        <v>0</v>
      </c>
      <c r="AT36">
        <f t="shared" si="52"/>
        <v>0</v>
      </c>
      <c r="AU36">
        <f t="shared" si="53"/>
        <v>0</v>
      </c>
      <c r="AV36">
        <f t="shared" si="54"/>
        <v>0</v>
      </c>
      <c r="AW36">
        <f t="shared" si="55"/>
        <v>0</v>
      </c>
      <c r="AX36">
        <f t="shared" si="56"/>
        <v>0</v>
      </c>
      <c r="AY36">
        <f t="shared" si="57"/>
        <v>0</v>
      </c>
      <c r="AZ36">
        <f t="shared" si="58"/>
        <v>0</v>
      </c>
      <c r="BA36">
        <f t="shared" si="59"/>
        <v>0</v>
      </c>
      <c r="BB36">
        <f t="shared" si="60"/>
        <v>0</v>
      </c>
      <c r="BC36">
        <f t="shared" si="61"/>
        <v>0</v>
      </c>
      <c r="BG36">
        <f t="shared" si="67"/>
        <v>2045</v>
      </c>
      <c r="BH36" s="131">
        <f>IFERROR(VLOOKUP($O36,'Table 3 ID Wind_2030'!$B$10:$K$37,10,FALSE),0)</f>
        <v>0</v>
      </c>
      <c r="BI36" s="131">
        <f>IFERROR(VLOOKUP($O36,'Table 3 UT CP Wind_2023'!$B$10:$K$37,10,FALSE),0)</f>
        <v>0</v>
      </c>
      <c r="BJ36" s="131">
        <f>IFERROR(VLOOKUP($O36,'Table 3 WYAE Wind_2024'!$B$10:$L$37,11,FALSE),0)</f>
        <v>0</v>
      </c>
      <c r="BK36" s="131">
        <f>IFERROR(VLOOKUP($O36,'Table 3 YK Wind wS_2029'!$B$10:$K$37,10,FALSE),0)</f>
        <v>0</v>
      </c>
      <c r="BL36" s="370"/>
      <c r="BM36" s="131">
        <f>IFERROR(VLOOKUP($O36,'Table 3 ID Wind wS_2032'!$B$10:$K$38,10,FALSE),0)</f>
        <v>0</v>
      </c>
      <c r="BN36" s="131">
        <f>IFERROR(VLOOKUP($O36,'Table 3 PV wS YK_2024'!$B$10:$K$40,10,FALSE),0)</f>
        <v>0</v>
      </c>
      <c r="BO36" s="370"/>
      <c r="BP36" s="131">
        <f>IFERROR(VLOOKUP($O36,'Table 3 PV wS SO_2024'!$B$10:$K$40,10,FALSE),0)</f>
        <v>0</v>
      </c>
      <c r="BQ36" s="370"/>
      <c r="BR36" s="131">
        <f>IFERROR(VLOOKUP($O36,'Table 3 PV wS UTN_2024'!$B$10:$K$43,10,FALSE),0)</f>
        <v>139.93</v>
      </c>
      <c r="BS36" s="131">
        <f>IFERROR(VLOOKUP($O36,'Table 3 PV wS JB_2024'!$B$10:$K$40,10,FALSE),0)</f>
        <v>0</v>
      </c>
      <c r="BT36" s="131">
        <f>IFERROR(VLOOKUP($O36,'Table 3 PV wS JB_2029'!$B$10:$K$40,10,FALSE),0)</f>
        <v>0</v>
      </c>
      <c r="BU36" s="370"/>
      <c r="BV36" s="131">
        <f>IFERROR(VLOOKUP($O36,'Table 3 PV wS UTS_2024'!$B$10:$K$38,10,FALSE),0)</f>
        <v>0</v>
      </c>
      <c r="BW36" s="131">
        <f>IFERROR(VLOOKUP($O36,'Table 3 PV wS UTS_2030'!$B$10:$K$38,10,FALSE),0)</f>
        <v>0</v>
      </c>
      <c r="BX36" s="369"/>
      <c r="BY36" s="131">
        <f>IFERROR(VLOOKUP($O36,'Table 3 185 MW (NTN) 2026)'!$B$13:$L$40,11,FALSE),0)</f>
        <v>0</v>
      </c>
      <c r="CD36">
        <f>SUM(AL$13:AL36)*BH36/1000</f>
        <v>0</v>
      </c>
      <c r="CE36">
        <f>SUM(AM$13:AM36)*BI36/1000</f>
        <v>0</v>
      </c>
      <c r="CF36">
        <f>SUM(AN$13:AN36)*BJ36/1000</f>
        <v>0</v>
      </c>
      <c r="CG36">
        <f>SUM(AO$13:AO36)*BK36/1000</f>
        <v>0</v>
      </c>
      <c r="CH36">
        <f>SUM(AP$13:AP36)*BL36/1000</f>
        <v>0</v>
      </c>
      <c r="CI36">
        <f>SUM(AQ$13:AQ36)*BM36/1000</f>
        <v>0</v>
      </c>
      <c r="CJ36">
        <f>SUM(AR$13:AR36)*BN36/1000</f>
        <v>0</v>
      </c>
      <c r="CK36">
        <f>SUM(AS$13:AS36)*BO36/1000</f>
        <v>0</v>
      </c>
      <c r="CL36">
        <f>SUM(AT$13:AT36)*BP36/1000</f>
        <v>0</v>
      </c>
      <c r="CM36">
        <f>SUM(AU$13:AU36)*BQ36/1000</f>
        <v>0</v>
      </c>
      <c r="CN36">
        <f>SUM(AV$13:AV36)*BR36/1000</f>
        <v>2.8449044474696512</v>
      </c>
      <c r="CO36">
        <f>SUM(AW$13:AW36)*BS36/1000</f>
        <v>0</v>
      </c>
      <c r="CP36">
        <f>SUM(AX$13:AX36)*BT36/1000</f>
        <v>0</v>
      </c>
      <c r="CQ36">
        <f>SUM(AY$13:AY36)*BU36/1000</f>
        <v>0</v>
      </c>
      <c r="CR36">
        <f>SUM(AZ$13:AZ36)*BV36/1000</f>
        <v>0</v>
      </c>
      <c r="CS36">
        <f>SUM(BA$13:BA36)*BW36/1000</f>
        <v>0</v>
      </c>
      <c r="CT36">
        <f>SUM(BB$13:BB36)*BX36/1000</f>
        <v>0</v>
      </c>
      <c r="CU36">
        <f>SUM(BC$13:BC36)*BY36/1000</f>
        <v>0</v>
      </c>
      <c r="CV36">
        <f>SUM(BD$13:BD36)*BZ36/1000</f>
        <v>0</v>
      </c>
      <c r="CW36">
        <f>SUM(BE$13:BE36)*CA36/1000</f>
        <v>0</v>
      </c>
      <c r="CX36">
        <f>SUM(BF$13:BF36)*CB36/1000</f>
        <v>0</v>
      </c>
      <c r="CY36">
        <f t="shared" si="68"/>
        <v>2.8449044474696512</v>
      </c>
      <c r="DA36">
        <f t="shared" si="69"/>
        <v>2045</v>
      </c>
      <c r="DB36" s="89">
        <f>IFERROR(VLOOKUP($DA36,'Table 3 TransCost'!$B$10:$E$40,4,FALSE),0)</f>
        <v>75.16</v>
      </c>
      <c r="DC36" s="176">
        <f t="shared" si="70"/>
        <v>0</v>
      </c>
    </row>
    <row r="37" spans="1:107">
      <c r="B37" s="15">
        <f t="shared" si="38"/>
        <v>2046</v>
      </c>
      <c r="C37" s="9">
        <f t="shared" si="17"/>
        <v>35.561305593370641</v>
      </c>
      <c r="D37" s="45"/>
      <c r="E37" s="9">
        <f t="shared" ca="1" si="74"/>
        <v>15.154684808393034</v>
      </c>
      <c r="F37" s="37"/>
      <c r="G37" s="14">
        <f t="shared" ca="1" si="42"/>
        <v>29.535910198307405</v>
      </c>
      <c r="H37" s="36"/>
      <c r="I37" s="176"/>
      <c r="J37" s="176"/>
      <c r="M37" s="113"/>
      <c r="O37">
        <f t="shared" si="75"/>
        <v>2046</v>
      </c>
      <c r="P37" s="382">
        <v>0</v>
      </c>
      <c r="Q37" s="382">
        <v>0</v>
      </c>
      <c r="R37" s="382">
        <v>0</v>
      </c>
      <c r="S37" s="382">
        <v>0</v>
      </c>
      <c r="T37" s="382">
        <v>0</v>
      </c>
      <c r="U37" s="382">
        <v>0</v>
      </c>
      <c r="V37" s="382">
        <v>0</v>
      </c>
      <c r="W37" s="382">
        <v>0</v>
      </c>
      <c r="X37" s="382">
        <v>0</v>
      </c>
      <c r="Y37" s="382">
        <v>0</v>
      </c>
      <c r="Z37" s="382">
        <v>0</v>
      </c>
      <c r="AA37" s="382">
        <v>0</v>
      </c>
      <c r="AB37" s="382">
        <v>0</v>
      </c>
      <c r="AC37" s="382">
        <v>0</v>
      </c>
      <c r="AD37" s="382">
        <v>0</v>
      </c>
      <c r="AE37" s="382">
        <v>0</v>
      </c>
      <c r="AF37" s="382">
        <v>0</v>
      </c>
      <c r="AG37" s="382">
        <v>0</v>
      </c>
      <c r="AL37">
        <f t="shared" si="73"/>
        <v>0</v>
      </c>
      <c r="AM37">
        <f t="shared" si="45"/>
        <v>0</v>
      </c>
      <c r="AN37">
        <f t="shared" si="46"/>
        <v>0</v>
      </c>
      <c r="AO37">
        <f t="shared" si="47"/>
        <v>0</v>
      </c>
      <c r="AP37">
        <f t="shared" si="48"/>
        <v>0</v>
      </c>
      <c r="AQ37">
        <f t="shared" si="49"/>
        <v>0</v>
      </c>
      <c r="AR37">
        <f t="shared" si="50"/>
        <v>0</v>
      </c>
      <c r="AS37">
        <f t="shared" si="51"/>
        <v>0</v>
      </c>
      <c r="AT37">
        <f t="shared" si="52"/>
        <v>0</v>
      </c>
      <c r="AU37">
        <f t="shared" si="53"/>
        <v>0</v>
      </c>
      <c r="AV37">
        <f t="shared" si="54"/>
        <v>0</v>
      </c>
      <c r="AW37">
        <f t="shared" si="55"/>
        <v>0</v>
      </c>
      <c r="AX37">
        <f t="shared" si="56"/>
        <v>0</v>
      </c>
      <c r="AY37">
        <f t="shared" si="57"/>
        <v>0</v>
      </c>
      <c r="AZ37">
        <f t="shared" si="58"/>
        <v>0</v>
      </c>
      <c r="BA37">
        <f t="shared" si="59"/>
        <v>0</v>
      </c>
      <c r="BB37">
        <f t="shared" si="60"/>
        <v>0</v>
      </c>
      <c r="BC37">
        <f t="shared" si="61"/>
        <v>0</v>
      </c>
      <c r="BG37">
        <f t="shared" si="67"/>
        <v>2046</v>
      </c>
      <c r="BH37" s="131">
        <f>IFERROR(VLOOKUP($O37,'Table 3 ID Wind_2030'!$B$10:$K$37,10,FALSE),0)</f>
        <v>0</v>
      </c>
      <c r="BI37" s="131">
        <f>IFERROR(VLOOKUP($O37,'Table 3 UT CP Wind_2023'!$B$10:$K$37,10,FALSE),0)</f>
        <v>0</v>
      </c>
      <c r="BJ37" s="131">
        <f>IFERROR(VLOOKUP($O37,'Table 3 WYAE Wind_2024'!$B$10:$L$37,11,FALSE),0)</f>
        <v>0</v>
      </c>
      <c r="BK37" s="131">
        <f>IFERROR(VLOOKUP($O37,'Table 3 YK Wind wS_2029'!$B$10:$K$37,10,FALSE),0)</f>
        <v>0</v>
      </c>
      <c r="BL37" s="370"/>
      <c r="BM37" s="131">
        <f>IFERROR(VLOOKUP($O37,'Table 3 ID Wind wS_2032'!$B$10:$K$38,10,FALSE),0)</f>
        <v>0</v>
      </c>
      <c r="BN37" s="131">
        <f>IFERROR(VLOOKUP($O37,'Table 3 PV wS YK_2024'!$B$10:$K$40,10,FALSE),0)</f>
        <v>0</v>
      </c>
      <c r="BO37" s="370"/>
      <c r="BP37" s="131">
        <f>IFERROR(VLOOKUP($O37,'Table 3 PV wS SO_2024'!$B$10:$K$40,10,FALSE),0)</f>
        <v>0</v>
      </c>
      <c r="BQ37" s="370"/>
      <c r="BR37" s="131">
        <f>IFERROR(VLOOKUP($O37,'Table 3 PV wS UTN_2024'!$B$10:$K$43,10,FALSE),0)</f>
        <v>139.93</v>
      </c>
      <c r="BS37" s="131">
        <f>IFERROR(VLOOKUP($O37,'Table 3 PV wS JB_2024'!$B$10:$K$40,10,FALSE),0)</f>
        <v>0</v>
      </c>
      <c r="BT37" s="131">
        <f>IFERROR(VLOOKUP($O37,'Table 3 PV wS JB_2029'!$B$10:$K$40,10,FALSE),0)</f>
        <v>0</v>
      </c>
      <c r="BU37" s="370"/>
      <c r="BV37" s="131">
        <f>IFERROR(VLOOKUP($O37,'Table 3 PV wS UTS_2024'!$B$10:$K$38,10,FALSE),0)</f>
        <v>0</v>
      </c>
      <c r="BW37" s="131">
        <f>IFERROR(VLOOKUP($O37,'Table 3 PV wS UTS_2030'!$B$10:$K$38,10,FALSE),0)</f>
        <v>0</v>
      </c>
      <c r="BX37" s="369"/>
      <c r="BY37" s="131">
        <f>IFERROR(VLOOKUP($O37,'Table 3 185 MW (NTN) 2026)'!$B$13:$L$40,11,FALSE),0)</f>
        <v>0</v>
      </c>
      <c r="CD37">
        <f>SUM(AL$13:AL37)*BH37/1000</f>
        <v>0</v>
      </c>
      <c r="CE37">
        <f>SUM(AM$13:AM37)*BI37/1000</f>
        <v>0</v>
      </c>
      <c r="CF37">
        <f>SUM(AN$13:AN37)*BJ37/1000</f>
        <v>0</v>
      </c>
      <c r="CG37">
        <f>SUM(AO$13:AO37)*BK37/1000</f>
        <v>0</v>
      </c>
      <c r="CH37">
        <f>SUM(AP$13:AP37)*BL37/1000</f>
        <v>0</v>
      </c>
      <c r="CI37">
        <f>SUM(AQ$13:AQ37)*BM37/1000</f>
        <v>0</v>
      </c>
      <c r="CJ37">
        <f>SUM(AR$13:AR37)*BN37/1000</f>
        <v>0</v>
      </c>
      <c r="CK37">
        <f>SUM(AS$13:AS37)*BO37/1000</f>
        <v>0</v>
      </c>
      <c r="CL37">
        <f>SUM(AT$13:AT37)*BP37/1000</f>
        <v>0</v>
      </c>
      <c r="CM37">
        <f>SUM(AU$13:AU37)*BQ37/1000</f>
        <v>0</v>
      </c>
      <c r="CN37">
        <f>SUM(AV$13:AV37)*BR37/1000</f>
        <v>2.8449044474696512</v>
      </c>
      <c r="CO37">
        <f>SUM(AW$13:AW37)*BS37/1000</f>
        <v>0</v>
      </c>
      <c r="CP37">
        <f>SUM(AX$13:AX37)*BT37/1000</f>
        <v>0</v>
      </c>
      <c r="CQ37">
        <f>SUM(AY$13:AY37)*BU37/1000</f>
        <v>0</v>
      </c>
      <c r="CR37">
        <f>SUM(AZ$13:AZ37)*BV37/1000</f>
        <v>0</v>
      </c>
      <c r="CS37">
        <f>SUM(BA$13:BA37)*BW37/1000</f>
        <v>0</v>
      </c>
      <c r="CT37">
        <f>SUM(BB$13:BB37)*BX37/1000</f>
        <v>0</v>
      </c>
      <c r="CU37">
        <f>SUM(BC$13:BC37)*BY37/1000</f>
        <v>0</v>
      </c>
      <c r="CV37">
        <f>SUM(BD$13:BD37)*BZ37/1000</f>
        <v>0</v>
      </c>
      <c r="CW37">
        <f>SUM(BE$13:BE37)*CA37/1000</f>
        <v>0</v>
      </c>
      <c r="CX37">
        <f>SUM(BF$13:BF37)*CB37/1000</f>
        <v>0</v>
      </c>
      <c r="CY37">
        <f t="shared" si="68"/>
        <v>2.8449044474696512</v>
      </c>
      <c r="DA37">
        <f t="shared" si="69"/>
        <v>2046</v>
      </c>
      <c r="DB37" s="89">
        <f>IFERROR(VLOOKUP($DA37,'Table 3 TransCost'!$B$10:$E$40,4,FALSE),0)</f>
        <v>0</v>
      </c>
      <c r="DC37" s="176">
        <f t="shared" si="70"/>
        <v>0</v>
      </c>
    </row>
    <row r="38" spans="1:107">
      <c r="B38" s="15">
        <f t="shared" si="38"/>
        <v>2047</v>
      </c>
      <c r="C38" s="9">
        <f t="shared" si="17"/>
        <v>35.561305593370641</v>
      </c>
      <c r="D38" s="45"/>
      <c r="E38" s="9">
        <f t="shared" ca="1" si="74"/>
        <v>15.376481531411274</v>
      </c>
      <c r="F38" s="37"/>
      <c r="G38" s="14">
        <f t="shared" ca="1" si="42"/>
        <v>28.452934812225038</v>
      </c>
      <c r="H38" s="36"/>
      <c r="I38" s="176"/>
      <c r="J38" s="176"/>
      <c r="M38" s="113"/>
      <c r="O38">
        <f t="shared" si="75"/>
        <v>2047</v>
      </c>
      <c r="P38" s="382">
        <v>0</v>
      </c>
      <c r="Q38" s="382">
        <v>0</v>
      </c>
      <c r="R38" s="382">
        <v>0</v>
      </c>
      <c r="S38" s="382">
        <v>0</v>
      </c>
      <c r="T38" s="382">
        <v>0</v>
      </c>
      <c r="U38" s="382">
        <v>0</v>
      </c>
      <c r="V38" s="382">
        <v>0</v>
      </c>
      <c r="W38" s="382">
        <v>0</v>
      </c>
      <c r="X38" s="382">
        <v>0</v>
      </c>
      <c r="Y38" s="382">
        <v>0</v>
      </c>
      <c r="Z38" s="382">
        <v>0</v>
      </c>
      <c r="AA38" s="382">
        <v>0</v>
      </c>
      <c r="AB38" s="382">
        <v>0</v>
      </c>
      <c r="AC38" s="382">
        <v>0</v>
      </c>
      <c r="AD38" s="382">
        <v>0</v>
      </c>
      <c r="AE38" s="382">
        <v>0</v>
      </c>
      <c r="AF38" s="382">
        <v>0</v>
      </c>
      <c r="AG38" s="382">
        <v>0</v>
      </c>
      <c r="AL38">
        <f t="shared" si="73"/>
        <v>0</v>
      </c>
      <c r="AM38">
        <f t="shared" si="45"/>
        <v>0</v>
      </c>
      <c r="AN38">
        <f t="shared" si="46"/>
        <v>0</v>
      </c>
      <c r="AO38">
        <f t="shared" si="47"/>
        <v>0</v>
      </c>
      <c r="AP38">
        <f t="shared" si="48"/>
        <v>0</v>
      </c>
      <c r="AQ38">
        <f t="shared" si="49"/>
        <v>0</v>
      </c>
      <c r="AR38">
        <f t="shared" si="50"/>
        <v>0</v>
      </c>
      <c r="AS38">
        <f t="shared" si="51"/>
        <v>0</v>
      </c>
      <c r="AT38">
        <f t="shared" si="52"/>
        <v>0</v>
      </c>
      <c r="AU38">
        <f t="shared" si="53"/>
        <v>0</v>
      </c>
      <c r="AV38">
        <f t="shared" si="54"/>
        <v>0</v>
      </c>
      <c r="AW38">
        <f t="shared" si="55"/>
        <v>0</v>
      </c>
      <c r="AX38">
        <f t="shared" si="56"/>
        <v>0</v>
      </c>
      <c r="AY38">
        <f t="shared" si="57"/>
        <v>0</v>
      </c>
      <c r="AZ38">
        <f t="shared" si="58"/>
        <v>0</v>
      </c>
      <c r="BA38">
        <f t="shared" si="59"/>
        <v>0</v>
      </c>
      <c r="BB38">
        <f t="shared" si="60"/>
        <v>0</v>
      </c>
      <c r="BC38">
        <f t="shared" si="61"/>
        <v>0</v>
      </c>
      <c r="BG38">
        <f t="shared" si="67"/>
        <v>2047</v>
      </c>
      <c r="BH38" s="131">
        <f>IFERROR(VLOOKUP($O38,'Table 3 ID Wind_2030'!$B$10:$K$37,10,FALSE),0)</f>
        <v>0</v>
      </c>
      <c r="BI38" s="131">
        <f>IFERROR(VLOOKUP($O38,'Table 3 UT CP Wind_2023'!$B$10:$K$37,10,FALSE),0)</f>
        <v>0</v>
      </c>
      <c r="BJ38" s="131">
        <f>IFERROR(VLOOKUP($O38,'Table 3 WYAE Wind_2024'!$B$10:$L$37,11,FALSE),0)</f>
        <v>0</v>
      </c>
      <c r="BK38" s="131">
        <f>IFERROR(VLOOKUP($O38,'Table 3 YK Wind wS_2029'!$B$10:$K$37,10,FALSE),0)</f>
        <v>0</v>
      </c>
      <c r="BL38" s="370"/>
      <c r="BM38" s="131">
        <f>IFERROR(VLOOKUP($O38,'Table 3 ID Wind wS_2032'!$B$10:$K$38,10,FALSE),0)</f>
        <v>0</v>
      </c>
      <c r="BN38" s="131">
        <f>IFERROR(VLOOKUP($O38,'Table 3 PV wS YK_2024'!$B$10:$K$40,10,FALSE),0)</f>
        <v>0</v>
      </c>
      <c r="BO38" s="370"/>
      <c r="BP38" s="131">
        <f>IFERROR(VLOOKUP($O38,'Table 3 PV wS SO_2024'!$B$10:$K$40,10,FALSE),0)</f>
        <v>0</v>
      </c>
      <c r="BQ38" s="370"/>
      <c r="BR38" s="131">
        <f>IFERROR(VLOOKUP($O38,'Table 3 PV wS UTN_2024'!$B$10:$K$43,10,FALSE),0)</f>
        <v>139.93</v>
      </c>
      <c r="BS38" s="131">
        <f>IFERROR(VLOOKUP($O38,'Table 3 PV wS JB_2024'!$B$10:$K$40,10,FALSE),0)</f>
        <v>0</v>
      </c>
      <c r="BT38" s="131">
        <f>IFERROR(VLOOKUP($O38,'Table 3 PV wS JB_2029'!$B$10:$K$40,10,FALSE),0)</f>
        <v>0</v>
      </c>
      <c r="BU38" s="370"/>
      <c r="BV38" s="131">
        <f>IFERROR(VLOOKUP($O38,'Table 3 PV wS UTS_2024'!$B$10:$K$38,10,FALSE),0)</f>
        <v>0</v>
      </c>
      <c r="BW38" s="131">
        <f>IFERROR(VLOOKUP($O38,'Table 3 PV wS UTS_2030'!$B$10:$K$38,10,FALSE),0)</f>
        <v>0</v>
      </c>
      <c r="BX38" s="369"/>
      <c r="BY38" s="131">
        <f>IFERROR(VLOOKUP($O38,'Table 3 185 MW (NTN) 2026)'!$B$13:$L$40,11,FALSE),0)</f>
        <v>0</v>
      </c>
      <c r="CD38">
        <f>SUM(AL$13:AL38)*BH38/1000</f>
        <v>0</v>
      </c>
      <c r="CE38">
        <f>SUM(AM$13:AM38)*BI38/1000</f>
        <v>0</v>
      </c>
      <c r="CF38">
        <f>SUM(AN$13:AN38)*BJ38/1000</f>
        <v>0</v>
      </c>
      <c r="CG38">
        <f>SUM(AO$13:AO38)*BK38/1000</f>
        <v>0</v>
      </c>
      <c r="CH38">
        <f>SUM(AP$13:AP38)*BL38/1000</f>
        <v>0</v>
      </c>
      <c r="CI38">
        <f>SUM(AQ$13:AQ38)*BM38/1000</f>
        <v>0</v>
      </c>
      <c r="CJ38">
        <f>SUM(AR$13:AR38)*BN38/1000</f>
        <v>0</v>
      </c>
      <c r="CK38">
        <f>SUM(AS$13:AS38)*BO38/1000</f>
        <v>0</v>
      </c>
      <c r="CL38">
        <f>SUM(AT$13:AT38)*BP38/1000</f>
        <v>0</v>
      </c>
      <c r="CM38">
        <f>SUM(AU$13:AU38)*BQ38/1000</f>
        <v>0</v>
      </c>
      <c r="CN38">
        <f>SUM(AV$13:AV38)*BR38/1000</f>
        <v>2.8449044474696512</v>
      </c>
      <c r="CO38">
        <f>SUM(AW$13:AW38)*BS38/1000</f>
        <v>0</v>
      </c>
      <c r="CP38">
        <f>SUM(AX$13:AX38)*BT38/1000</f>
        <v>0</v>
      </c>
      <c r="CQ38">
        <f>SUM(AY$13:AY38)*BU38/1000</f>
        <v>0</v>
      </c>
      <c r="CR38">
        <f>SUM(AZ$13:AZ38)*BV38/1000</f>
        <v>0</v>
      </c>
      <c r="CS38">
        <f>SUM(BA$13:BA38)*BW38/1000</f>
        <v>0</v>
      </c>
      <c r="CT38">
        <f>SUM(BB$13:BB38)*BX38/1000</f>
        <v>0</v>
      </c>
      <c r="CU38">
        <f>SUM(BC$13:BC38)*BY38/1000</f>
        <v>0</v>
      </c>
      <c r="CV38">
        <f>SUM(BD$13:BD38)*BZ38/1000</f>
        <v>0</v>
      </c>
      <c r="CW38">
        <f>SUM(BE$13:BE38)*CA38/1000</f>
        <v>0</v>
      </c>
      <c r="CX38">
        <f>SUM(BF$13:BF38)*CB38/1000</f>
        <v>0</v>
      </c>
      <c r="CY38">
        <f t="shared" si="68"/>
        <v>2.8449044474696512</v>
      </c>
      <c r="DA38">
        <f t="shared" si="69"/>
        <v>2047</v>
      </c>
      <c r="DB38" s="89">
        <f>IFERROR(VLOOKUP($DA38,'Table 3 TransCost'!$B$10:$E$40,4,FALSE),0)</f>
        <v>0</v>
      </c>
      <c r="DC38" s="176">
        <f t="shared" si="70"/>
        <v>0</v>
      </c>
    </row>
    <row r="39" spans="1:107">
      <c r="B39" s="168"/>
      <c r="C39" s="9"/>
      <c r="D39" s="45"/>
      <c r="E39" s="9"/>
      <c r="F39" s="37"/>
      <c r="G39" s="9"/>
      <c r="H39" s="36"/>
      <c r="I39" s="49"/>
      <c r="M39" s="113"/>
      <c r="BL39" t="s">
        <v>231</v>
      </c>
      <c r="BO39" t="s">
        <v>231</v>
      </c>
      <c r="BU39" t="s">
        <v>231</v>
      </c>
      <c r="BX39" t="s">
        <v>231</v>
      </c>
      <c r="DB39" s="89"/>
      <c r="DC39" s="176"/>
    </row>
    <row r="40" spans="1:107" ht="12" customHeight="1">
      <c r="B40" s="168"/>
      <c r="C40" s="9"/>
      <c r="D40" s="45"/>
      <c r="E40" s="9"/>
      <c r="F40" s="37"/>
      <c r="G40" s="9"/>
      <c r="H40" s="36"/>
      <c r="I40" s="49"/>
      <c r="M40" s="113"/>
      <c r="N40" t="s">
        <v>93</v>
      </c>
      <c r="P40">
        <v>2030</v>
      </c>
      <c r="R40">
        <v>2024</v>
      </c>
      <c r="S40">
        <v>2029</v>
      </c>
      <c r="T40">
        <v>2037</v>
      </c>
      <c r="U40">
        <v>2032</v>
      </c>
      <c r="V40">
        <v>2024</v>
      </c>
      <c r="W40">
        <v>2036</v>
      </c>
      <c r="X40">
        <v>2024</v>
      </c>
      <c r="Y40">
        <v>2033</v>
      </c>
      <c r="Z40">
        <v>2024</v>
      </c>
      <c r="AA40">
        <v>2024</v>
      </c>
      <c r="AB40">
        <v>2029</v>
      </c>
      <c r="AC40">
        <v>2038</v>
      </c>
      <c r="AD40">
        <v>2024</v>
      </c>
      <c r="AE40">
        <v>2030</v>
      </c>
      <c r="AF40">
        <v>2037</v>
      </c>
      <c r="AG40">
        <v>2026</v>
      </c>
    </row>
    <row r="41" spans="1:107">
      <c r="A41" s="392"/>
      <c r="B41" s="392"/>
      <c r="D41" s="9"/>
      <c r="F41" s="37"/>
      <c r="H41" s="36"/>
      <c r="I41"/>
      <c r="N41" t="s">
        <v>232</v>
      </c>
      <c r="P41" s="212">
        <v>0</v>
      </c>
      <c r="Q41" s="212"/>
      <c r="R41" s="212">
        <v>0</v>
      </c>
      <c r="S41" s="212">
        <v>0</v>
      </c>
      <c r="T41" s="212">
        <v>0</v>
      </c>
      <c r="U41" s="212">
        <v>0</v>
      </c>
      <c r="V41" s="212">
        <v>0</v>
      </c>
      <c r="W41" s="212">
        <v>0</v>
      </c>
      <c r="X41" s="212">
        <v>0</v>
      </c>
      <c r="Y41" s="212">
        <v>0</v>
      </c>
      <c r="Z41" s="212">
        <v>1</v>
      </c>
      <c r="AA41" s="212">
        <v>0</v>
      </c>
      <c r="AB41" s="212">
        <v>0</v>
      </c>
      <c r="AC41" s="212">
        <v>0</v>
      </c>
      <c r="AD41" s="212">
        <v>0</v>
      </c>
      <c r="AE41" s="212">
        <v>0</v>
      </c>
      <c r="AF41" s="212">
        <v>0</v>
      </c>
      <c r="AG41" s="212">
        <v>0</v>
      </c>
      <c r="AH41" s="212"/>
      <c r="AI41" s="212"/>
      <c r="AJ41" s="212"/>
    </row>
    <row r="42" spans="1:107">
      <c r="A42" s="194"/>
      <c r="B42" s="55"/>
      <c r="E42" s="5"/>
      <c r="I42" s="49" t="s">
        <v>166</v>
      </c>
      <c r="P42" s="170"/>
      <c r="Q42" s="170"/>
      <c r="R42" s="170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</row>
    <row r="43" spans="1:107">
      <c r="B43" s="47"/>
      <c r="C43" s="9"/>
      <c r="D43" s="9"/>
      <c r="H43" s="36"/>
      <c r="I43" s="109">
        <v>6.9199999999999998E-2</v>
      </c>
    </row>
    <row r="44" spans="1:107">
      <c r="B44" s="48"/>
      <c r="E44" s="9"/>
      <c r="G44" s="196"/>
      <c r="H44" s="36"/>
    </row>
    <row r="45" spans="1:107">
      <c r="A45" s="393">
        <f>'Table 5'!A10</f>
        <v>0</v>
      </c>
      <c r="B45" s="393"/>
      <c r="E45" s="9"/>
      <c r="G45" s="196"/>
      <c r="H45" s="36"/>
      <c r="P45" t="s">
        <v>118</v>
      </c>
    </row>
    <row r="46" spans="1:107" ht="13.5" customHeight="1">
      <c r="A46" s="55"/>
      <c r="B46" s="55"/>
      <c r="E46" s="9"/>
      <c r="G46" s="108"/>
      <c r="H46" s="36"/>
      <c r="P46" t="s">
        <v>117</v>
      </c>
      <c r="R46" s="283">
        <v>2.2799999999999997E-2</v>
      </c>
    </row>
    <row r="47" spans="1:107">
      <c r="A47" s="47"/>
      <c r="B47" s="47"/>
      <c r="C47" s="9"/>
      <c r="D47" s="9"/>
      <c r="E47" s="9"/>
      <c r="G47" s="196"/>
      <c r="H47" s="36"/>
    </row>
    <row r="48" spans="1:107">
      <c r="A48" s="48"/>
      <c r="B48" s="48"/>
      <c r="E48" s="9"/>
      <c r="G48" s="196"/>
      <c r="H48" s="36"/>
    </row>
    <row r="49" spans="1:19" ht="6" customHeight="1">
      <c r="B49" s="48"/>
      <c r="E49" s="9"/>
      <c r="G49" s="196"/>
      <c r="H49" s="36"/>
      <c r="I49" s="218"/>
    </row>
    <row r="50" spans="1:19" ht="21" customHeight="1">
      <c r="A50" s="393" t="str">
        <f>'Table 5'!A9</f>
        <v>20 Year Starting 2022</v>
      </c>
      <c r="B50" s="393"/>
      <c r="E50" s="9"/>
      <c r="G50" s="108"/>
      <c r="H50" s="36"/>
    </row>
    <row r="51" spans="1:19">
      <c r="B51" s="55" t="str">
        <f>" Levelized Prices (Nominal) @ "&amp;TEXT($I$43,"0.00%")&amp;" Discount Rate (1) (3) "</f>
        <v xml:space="preserve"> Levelized Prices (Nominal) @ 6.92% Discount Rate (1) (3) </v>
      </c>
      <c r="E51" s="5"/>
      <c r="H51" s="36"/>
      <c r="I51"/>
      <c r="M51" s="113"/>
    </row>
    <row r="52" spans="1:19">
      <c r="B52" s="47" t="s">
        <v>8</v>
      </c>
      <c r="C52" s="9">
        <f ca="1">'Table 5'!$D$9*(Study_CF*8.76)/'Table 5'!$F$9</f>
        <v>25.635537448555766</v>
      </c>
      <c r="D52" s="9"/>
      <c r="H52" s="36"/>
      <c r="I52"/>
    </row>
    <row r="53" spans="1:19">
      <c r="B53" s="48" t="s">
        <v>31</v>
      </c>
      <c r="E53" s="9">
        <f ca="1">'Table 5'!$C$9/'Table 5'!$F$9</f>
        <v>9.047393589509392</v>
      </c>
      <c r="G53" s="196">
        <f ca="1">'Table 5'!$G$9</f>
        <v>19.012879040941417</v>
      </c>
      <c r="H53" s="36"/>
      <c r="I53" s="218"/>
      <c r="S53" s="176"/>
    </row>
    <row r="54" spans="1:19" ht="8.25" customHeight="1">
      <c r="A54" s="393"/>
      <c r="B54" s="393"/>
      <c r="E54" s="9"/>
      <c r="G54" s="108"/>
      <c r="H54" s="36"/>
    </row>
    <row r="55" spans="1:19">
      <c r="A55" s="393"/>
      <c r="B55" s="393"/>
      <c r="E55" s="9"/>
      <c r="G55" s="108"/>
      <c r="H55" s="36"/>
      <c r="I55"/>
      <c r="M55" s="113"/>
    </row>
    <row r="56" spans="1:19">
      <c r="B56" s="55"/>
      <c r="E56" s="5"/>
      <c r="H56" s="36"/>
      <c r="I56"/>
    </row>
    <row r="57" spans="1:19">
      <c r="B57" s="47"/>
      <c r="C57" s="9"/>
      <c r="D57" s="9"/>
      <c r="H57" s="36"/>
      <c r="I57"/>
      <c r="S57" s="176"/>
    </row>
    <row r="58" spans="1:19">
      <c r="B58" s="48"/>
      <c r="E58" s="9"/>
      <c r="G58" s="196"/>
      <c r="H58" s="36"/>
    </row>
    <row r="59" spans="1:19">
      <c r="B59" s="47"/>
      <c r="C59" s="9"/>
      <c r="D59" s="9"/>
      <c r="H59" s="36"/>
    </row>
    <row r="60" spans="1:19">
      <c r="B60" s="48"/>
      <c r="E60" s="9"/>
      <c r="G60" s="108"/>
      <c r="H60" s="36"/>
    </row>
    <row r="61" spans="1:19">
      <c r="B61" s="47"/>
      <c r="C61" s="9"/>
      <c r="D61" s="9"/>
      <c r="H61" s="36"/>
    </row>
    <row r="62" spans="1:19">
      <c r="B62" s="55"/>
      <c r="E62" s="5"/>
      <c r="H62" s="36"/>
    </row>
    <row r="63" spans="1:19">
      <c r="B63" s="47"/>
      <c r="C63" s="9"/>
      <c r="D63" s="9"/>
      <c r="H63" s="36"/>
    </row>
    <row r="64" spans="1:19">
      <c r="A64" s="393"/>
      <c r="B64" s="393"/>
      <c r="E64" s="9"/>
      <c r="G64" s="108"/>
      <c r="H64" s="36"/>
    </row>
    <row r="65" spans="1:13">
      <c r="B65" s="55"/>
      <c r="E65" s="5"/>
      <c r="H65" s="36"/>
    </row>
    <row r="66" spans="1:13">
      <c r="B66" s="47"/>
      <c r="C66" s="9"/>
      <c r="D66" s="9"/>
      <c r="H66" s="36"/>
    </row>
    <row r="67" spans="1:13">
      <c r="B67" s="48"/>
      <c r="E67" s="9"/>
      <c r="G67" s="196"/>
      <c r="H67" s="36"/>
    </row>
    <row r="68" spans="1:13">
      <c r="E68" s="38"/>
      <c r="G68" s="38"/>
      <c r="H68" s="36"/>
      <c r="I68" s="108"/>
    </row>
    <row r="69" spans="1:13">
      <c r="B69" s="50"/>
      <c r="E69" s="36"/>
      <c r="F69" s="38"/>
      <c r="G69" s="36"/>
      <c r="H69" s="36"/>
      <c r="I69" s="108"/>
    </row>
    <row r="70" spans="1:13">
      <c r="F70" s="38"/>
      <c r="H70" s="36"/>
      <c r="I70" s="108"/>
    </row>
    <row r="71" spans="1:13">
      <c r="G71" s="5"/>
    </row>
    <row r="73" spans="1:13">
      <c r="B73" s="94"/>
    </row>
    <row r="74" spans="1:13" ht="12.75" customHeight="1">
      <c r="B74" s="94"/>
    </row>
    <row r="75" spans="1:13" ht="12.75" customHeight="1">
      <c r="A75" s="3" t="b">
        <f>SUM(P13:AJ28)&gt;0</f>
        <v>1</v>
      </c>
      <c r="B75" s="94"/>
    </row>
    <row r="76" spans="1:13">
      <c r="A76" s="3">
        <f>IF(SUM(P13:P28)&gt;0,1,IF(SUM(R13:R28)&gt;0,2,IF(SUM(S13:S28)&gt;0,3,IF(SUM(T13:T28)&gt;0,4,IF(SUM(U13:U28)&gt;0,5,IF(SUM(V13:V28)&gt;0,6,IF(SUM(W13:W28)&gt;0,7,IF(SUM(X13:X28)&gt;0,8,IF(SUM(Y13:Y28)&gt;0,9,IF(SUM(AA13:AA28)&gt;0,10,IF(SUM(Z13:Z28)&gt;0,11,IF(SUM(AB13:AB28)&gt;0,12,IF(SUM(AC13:AC28)&gt;0,13,IF(SUM(AD13:AD28)&gt;0,14,IF(SUM(AE13:AE28)&gt;0,15,IF(SUM(AF13:AF28)&gt;0,16,IF(SUM(AG13:AG28)&gt;0,17,IF(SUM(AH13:AH28)&gt;0,18))))))))))))))))))</f>
        <v>11</v>
      </c>
      <c r="B76" s="10"/>
      <c r="C76" s="7"/>
      <c r="D76" s="7"/>
      <c r="E76" s="7"/>
      <c r="G76" s="7"/>
    </row>
    <row r="77" spans="1:13">
      <c r="A77">
        <f>INDEX($O$13:$AJ$33,IF(SUM($P$13:$AJ$33)&gt;0,SUM($P$13:$AJ$33),FALSE)-1,1)</f>
        <v>2026</v>
      </c>
      <c r="I77" t="s">
        <v>57</v>
      </c>
    </row>
    <row r="78" spans="1:13" s="53" customFormat="1">
      <c r="A78" s="54"/>
      <c r="B78" s="10"/>
      <c r="C78" s="54"/>
      <c r="D78" s="54"/>
      <c r="E78" s="54"/>
      <c r="F78" s="54"/>
      <c r="G78" s="54"/>
      <c r="I78" t="str">
        <f ca="1">"       Avoided Costs calculated annually are  "&amp;TEXT(PMT(Discount_Rate,COUNT($G$13:$G$27),-NPV(Discount_Rate,$G$13:$G$27)),"$0.00")&amp;"/MWH"</f>
        <v xml:space="preserve">       Avoided Costs calculated annually are  $17.23/MWH</v>
      </c>
      <c r="J78"/>
      <c r="K78"/>
      <c r="L78"/>
      <c r="M78"/>
    </row>
    <row r="79" spans="1:13" s="53" customFormat="1">
      <c r="A79" s="54"/>
      <c r="B79" s="10"/>
      <c r="C79" s="54"/>
      <c r="D79" s="54"/>
      <c r="E79" s="54"/>
      <c r="F79" s="54"/>
      <c r="G79" s="54"/>
      <c r="I79" s="10" t="str">
        <f>"       Avoided Costs calculated monthly are  "&amp;TEXT($G$44,"$0.00")&amp;"/MWH"</f>
        <v xml:space="preserve">       Avoided Costs calculated monthly are  $0.00/MWH</v>
      </c>
      <c r="J79"/>
      <c r="K79"/>
    </row>
    <row r="80" spans="1:13">
      <c r="A80"/>
      <c r="B80" s="51"/>
      <c r="I80" s="53"/>
      <c r="L80" s="53"/>
      <c r="M80" s="53"/>
    </row>
    <row r="81" spans="1:11">
      <c r="A81"/>
      <c r="F81" s="7"/>
    </row>
    <row r="84" spans="1:11">
      <c r="A84"/>
      <c r="J84" s="53"/>
      <c r="K84" s="53"/>
    </row>
    <row r="85" spans="1:11">
      <c r="A85"/>
      <c r="J85" s="53"/>
      <c r="K85" s="53"/>
    </row>
  </sheetData>
  <mergeCells count="6">
    <mergeCell ref="A41:B41"/>
    <mergeCell ref="A54:B54"/>
    <mergeCell ref="A64:B64"/>
    <mergeCell ref="A50:B50"/>
    <mergeCell ref="A45:B45"/>
    <mergeCell ref="A55:B55"/>
  </mergeCells>
  <phoneticPr fontId="8" type="noConversion"/>
  <printOptions horizontalCentered="1"/>
  <pageMargins left="0.25" right="0.25" top="0.75" bottom="0.75" header="0.3" footer="0.3"/>
  <pageSetup scale="9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70" zoomScaleNormal="70" workbookViewId="0">
      <selection activeCell="G37" sqref="G37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0.66406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640625" style="118" customWidth="1"/>
    <col min="19" max="19" width="9.33203125" style="118"/>
    <col min="20" max="20" width="22.33203125" style="118" customWidth="1"/>
    <col min="21" max="21" width="18.1640625" style="118" customWidth="1"/>
    <col min="22" max="22" width="9.6640625" style="118" bestFit="1" customWidth="1"/>
    <col min="23" max="24" width="9.33203125" style="118"/>
    <col min="25" max="25" width="12" style="118" bestFit="1" customWidth="1"/>
    <col min="26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32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32" ht="15.75">
      <c r="B2" s="116" t="s">
        <v>153</v>
      </c>
      <c r="C2" s="117"/>
      <c r="D2" s="117"/>
      <c r="E2" s="117"/>
      <c r="F2" s="117"/>
      <c r="G2" s="117"/>
      <c r="H2" s="117"/>
      <c r="I2" s="117"/>
      <c r="J2" s="117"/>
    </row>
    <row r="3" spans="2:32" ht="15.75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32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32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  <c r="Y5" s="215"/>
      <c r="Z5" s="215"/>
    </row>
    <row r="6" spans="2:32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32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32" ht="6" customHeight="1">
      <c r="K8" s="120"/>
      <c r="R8" s="120"/>
    </row>
    <row r="9" spans="2:32" ht="15.75">
      <c r="B9" s="43" t="str">
        <f>C52</f>
        <v>2019 IRP Jim Bridger Solar with Storage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32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32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32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W12" s="280"/>
      <c r="Y12" s="154"/>
      <c r="Z12" s="154"/>
      <c r="AF12" s="154"/>
    </row>
    <row r="13" spans="2:32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Y13" s="154"/>
      <c r="Z13" s="154"/>
      <c r="AF13" s="154"/>
    </row>
    <row r="14" spans="2:32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Y14" s="154"/>
      <c r="Z14" s="154"/>
      <c r="AF14" s="154"/>
    </row>
    <row r="15" spans="2:32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3"/>
      <c r="P15" s="134"/>
      <c r="Q15" s="135"/>
      <c r="R15" s="120"/>
      <c r="V15" s="154"/>
      <c r="Y15" s="154"/>
      <c r="Z15" s="154"/>
      <c r="AF15" s="154"/>
    </row>
    <row r="16" spans="2:32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O16" s="350"/>
      <c r="R16" s="120"/>
      <c r="V16" s="154"/>
      <c r="Y16" s="154"/>
      <c r="Z16" s="154"/>
      <c r="AF16" s="154"/>
    </row>
    <row r="17" spans="2:32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99"/>
      <c r="R17" s="120"/>
      <c r="V17" s="154"/>
      <c r="Y17" s="154"/>
      <c r="Z17" s="154"/>
      <c r="AF17" s="154"/>
    </row>
    <row r="18" spans="2:32">
      <c r="B18" s="136">
        <f t="shared" si="0"/>
        <v>2024</v>
      </c>
      <c r="C18" s="349">
        <v>1227.9632768361582</v>
      </c>
      <c r="D18" s="129">
        <f>C18*$C$62</f>
        <v>62.441932627118646</v>
      </c>
      <c r="E18" s="129">
        <f t="shared" si="1"/>
        <v>27.98</v>
      </c>
      <c r="F18" s="129">
        <f>C60</f>
        <v>0</v>
      </c>
      <c r="G18" s="131">
        <f>(D18+E18+F18)/(8.76*$C$63)</f>
        <v>34.292818696854724</v>
      </c>
      <c r="H18" s="129">
        <f t="shared" si="2"/>
        <v>0</v>
      </c>
      <c r="I18" s="131">
        <f>(G18+H18)</f>
        <v>34.292818696854724</v>
      </c>
      <c r="J18" s="131">
        <f t="shared" ref="J18:J32" si="4">ROUND(I18*$C$63*8.76,2)</f>
        <v>90.42</v>
      </c>
      <c r="K18" s="129">
        <f t="shared" si="3"/>
        <v>90.42193262711865</v>
      </c>
      <c r="L18" s="120"/>
      <c r="N18" s="118"/>
      <c r="O18" s="351"/>
      <c r="Q18" s="154"/>
      <c r="R18" s="120"/>
      <c r="T18" s="162"/>
      <c r="U18" s="154"/>
      <c r="V18" s="154"/>
      <c r="W18" s="154"/>
      <c r="X18" s="154"/>
      <c r="Y18" s="154"/>
      <c r="Z18" s="154"/>
      <c r="AA18" s="282"/>
      <c r="AB18" s="281"/>
      <c r="AF18" s="154"/>
    </row>
    <row r="19" spans="2:32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63.88</v>
      </c>
      <c r="E19" s="129">
        <f t="shared" si="1"/>
        <v>28.62</v>
      </c>
      <c r="F19" s="129">
        <f t="shared" si="5"/>
        <v>0</v>
      </c>
      <c r="G19" s="131">
        <f t="shared" ref="G19:G37" si="6">(D19+E19+F19)/(8.76*$C$63)</f>
        <v>35.080932659779428</v>
      </c>
      <c r="H19" s="129">
        <f t="shared" si="2"/>
        <v>0</v>
      </c>
      <c r="I19" s="131">
        <f t="shared" ref="I19:I37" si="7">(G19+H19)</f>
        <v>35.080932659779428</v>
      </c>
      <c r="J19" s="131">
        <f t="shared" si="4"/>
        <v>92.5</v>
      </c>
      <c r="K19" s="129">
        <f t="shared" si="3"/>
        <v>92.5</v>
      </c>
      <c r="L19" s="120"/>
      <c r="N19" s="118"/>
      <c r="R19" s="120"/>
      <c r="T19" s="162"/>
      <c r="U19" s="154"/>
      <c r="V19" s="154"/>
      <c r="W19" s="154"/>
      <c r="X19" s="154"/>
      <c r="Y19" s="154"/>
      <c r="Z19" s="154"/>
      <c r="AF19" s="154"/>
    </row>
    <row r="20" spans="2:32">
      <c r="B20" s="136">
        <f t="shared" si="0"/>
        <v>2026</v>
      </c>
      <c r="C20" s="137"/>
      <c r="D20" s="129">
        <f t="shared" si="5"/>
        <v>65.349999999999994</v>
      </c>
      <c r="E20" s="129">
        <f t="shared" si="1"/>
        <v>29.28</v>
      </c>
      <c r="F20" s="129">
        <f t="shared" si="5"/>
        <v>0</v>
      </c>
      <c r="G20" s="131">
        <f t="shared" si="6"/>
        <v>35.888742244269487</v>
      </c>
      <c r="H20" s="129">
        <f t="shared" si="2"/>
        <v>0</v>
      </c>
      <c r="I20" s="131">
        <f t="shared" si="7"/>
        <v>35.888742244269487</v>
      </c>
      <c r="J20" s="131">
        <f t="shared" si="4"/>
        <v>94.63</v>
      </c>
      <c r="K20" s="129">
        <f t="shared" si="3"/>
        <v>94.63</v>
      </c>
      <c r="L20" s="120"/>
      <c r="N20" s="118"/>
      <c r="R20" s="161"/>
      <c r="T20" s="162"/>
      <c r="U20" s="154"/>
      <c r="V20" s="154"/>
      <c r="W20" s="154"/>
      <c r="X20" s="154"/>
      <c r="Y20" s="154"/>
      <c r="Z20" s="154"/>
      <c r="AF20" s="154"/>
    </row>
    <row r="21" spans="2:32">
      <c r="B21" s="136">
        <f t="shared" si="0"/>
        <v>2027</v>
      </c>
      <c r="C21" s="137"/>
      <c r="D21" s="129">
        <f t="shared" si="5"/>
        <v>66.849999999999994</v>
      </c>
      <c r="E21" s="129">
        <f t="shared" si="1"/>
        <v>29.95</v>
      </c>
      <c r="F21" s="129">
        <f t="shared" si="5"/>
        <v>0</v>
      </c>
      <c r="G21" s="131">
        <f t="shared" si="6"/>
        <v>36.711721961801608</v>
      </c>
      <c r="H21" s="129">
        <f t="shared" si="2"/>
        <v>0</v>
      </c>
      <c r="I21" s="131">
        <f t="shared" si="7"/>
        <v>36.711721961801608</v>
      </c>
      <c r="J21" s="131">
        <f t="shared" si="4"/>
        <v>96.8</v>
      </c>
      <c r="K21" s="129">
        <f t="shared" si="3"/>
        <v>96.8</v>
      </c>
      <c r="L21" s="120"/>
      <c r="N21" s="118"/>
      <c r="R21" s="161"/>
      <c r="T21" s="162"/>
      <c r="U21" s="154"/>
      <c r="V21" s="154"/>
      <c r="W21" s="154"/>
      <c r="X21" s="154"/>
      <c r="Y21" s="154"/>
      <c r="Z21" s="154"/>
      <c r="AF21" s="154"/>
    </row>
    <row r="22" spans="2:32">
      <c r="B22" s="136">
        <f t="shared" si="0"/>
        <v>2028</v>
      </c>
      <c r="C22" s="137"/>
      <c r="D22" s="129">
        <f t="shared" si="5"/>
        <v>68.39</v>
      </c>
      <c r="E22" s="129">
        <f t="shared" si="1"/>
        <v>30.64</v>
      </c>
      <c r="F22" s="129">
        <f t="shared" si="5"/>
        <v>0</v>
      </c>
      <c r="G22" s="131">
        <f t="shared" si="6"/>
        <v>37.557456878896829</v>
      </c>
      <c r="H22" s="129">
        <f t="shared" si="2"/>
        <v>0</v>
      </c>
      <c r="I22" s="131">
        <f t="shared" si="7"/>
        <v>37.557456878896829</v>
      </c>
      <c r="J22" s="131">
        <f t="shared" si="4"/>
        <v>99.03</v>
      </c>
      <c r="K22" s="129">
        <f t="shared" si="3"/>
        <v>99.03</v>
      </c>
      <c r="L22" s="120"/>
      <c r="N22" s="118"/>
      <c r="R22" s="161"/>
      <c r="T22" s="162"/>
      <c r="U22" s="154"/>
      <c r="V22" s="154"/>
      <c r="W22" s="154"/>
      <c r="X22" s="154"/>
      <c r="Y22" s="154"/>
      <c r="Z22" s="154"/>
      <c r="AF22" s="154"/>
    </row>
    <row r="23" spans="2:32">
      <c r="B23" s="136">
        <f t="shared" si="0"/>
        <v>2029</v>
      </c>
      <c r="C23" s="137"/>
      <c r="D23" s="129">
        <f t="shared" si="5"/>
        <v>69.959999999999994</v>
      </c>
      <c r="E23" s="129">
        <f t="shared" si="1"/>
        <v>31.34</v>
      </c>
      <c r="F23" s="129">
        <f t="shared" si="5"/>
        <v>0</v>
      </c>
      <c r="G23" s="131">
        <f t="shared" si="6"/>
        <v>38.41836192903412</v>
      </c>
      <c r="H23" s="129">
        <f t="shared" si="2"/>
        <v>0</v>
      </c>
      <c r="I23" s="131">
        <f t="shared" si="7"/>
        <v>38.41836192903412</v>
      </c>
      <c r="J23" s="131">
        <f t="shared" si="4"/>
        <v>101.3</v>
      </c>
      <c r="K23" s="129">
        <f t="shared" si="3"/>
        <v>101.3</v>
      </c>
      <c r="L23" s="120"/>
      <c r="N23" s="118"/>
      <c r="R23" s="161"/>
      <c r="T23" s="162"/>
      <c r="U23" s="154"/>
      <c r="V23" s="154"/>
      <c r="W23" s="154"/>
      <c r="X23" s="154"/>
      <c r="Y23" s="154"/>
      <c r="Z23" s="154"/>
      <c r="AF23" s="154"/>
    </row>
    <row r="24" spans="2:32">
      <c r="B24" s="136">
        <f t="shared" si="0"/>
        <v>2030</v>
      </c>
      <c r="C24" s="137"/>
      <c r="D24" s="129">
        <f t="shared" si="5"/>
        <v>71.5</v>
      </c>
      <c r="E24" s="129">
        <f t="shared" si="1"/>
        <v>32.03</v>
      </c>
      <c r="F24" s="129">
        <f t="shared" si="5"/>
        <v>0</v>
      </c>
      <c r="G24" s="131">
        <f t="shared" si="6"/>
        <v>39.264096846129341</v>
      </c>
      <c r="H24" s="129">
        <f t="shared" si="2"/>
        <v>0</v>
      </c>
      <c r="I24" s="131">
        <f t="shared" si="7"/>
        <v>39.264096846129341</v>
      </c>
      <c r="J24" s="131">
        <f t="shared" si="4"/>
        <v>103.53</v>
      </c>
      <c r="K24" s="129">
        <f t="shared" si="3"/>
        <v>103.53</v>
      </c>
      <c r="L24" s="120"/>
      <c r="N24" s="118"/>
      <c r="R24" s="161"/>
      <c r="T24" s="162"/>
      <c r="U24" s="154"/>
      <c r="V24" s="154"/>
      <c r="W24" s="154"/>
      <c r="X24" s="154"/>
      <c r="Y24" s="154"/>
      <c r="Z24" s="154"/>
      <c r="AF24" s="154"/>
    </row>
    <row r="25" spans="2:32">
      <c r="B25" s="136">
        <f t="shared" si="0"/>
        <v>2031</v>
      </c>
      <c r="C25" s="137"/>
      <c r="D25" s="129">
        <f t="shared" si="5"/>
        <v>73.069999999999993</v>
      </c>
      <c r="E25" s="129">
        <f t="shared" si="1"/>
        <v>32.729999999999997</v>
      </c>
      <c r="F25" s="129">
        <f t="shared" si="5"/>
        <v>0</v>
      </c>
      <c r="G25" s="131">
        <f t="shared" si="6"/>
        <v>40.125001896266625</v>
      </c>
      <c r="H25" s="129">
        <f t="shared" si="2"/>
        <v>0</v>
      </c>
      <c r="I25" s="131">
        <f t="shared" si="7"/>
        <v>40.125001896266625</v>
      </c>
      <c r="J25" s="131">
        <f t="shared" si="4"/>
        <v>105.8</v>
      </c>
      <c r="K25" s="129">
        <f t="shared" si="3"/>
        <v>105.79999999999998</v>
      </c>
      <c r="L25" s="120"/>
      <c r="N25" s="118"/>
      <c r="R25" s="161"/>
      <c r="T25" s="162"/>
      <c r="U25" s="154"/>
      <c r="V25" s="154"/>
      <c r="W25" s="154"/>
      <c r="X25" s="154"/>
      <c r="Y25" s="154"/>
      <c r="Z25" s="154"/>
      <c r="AF25" s="154"/>
    </row>
    <row r="26" spans="2:32">
      <c r="B26" s="136">
        <f t="shared" si="0"/>
        <v>2032</v>
      </c>
      <c r="C26" s="137"/>
      <c r="D26" s="129">
        <f t="shared" si="5"/>
        <v>74.680000000000007</v>
      </c>
      <c r="E26" s="129">
        <f t="shared" si="1"/>
        <v>33.450000000000003</v>
      </c>
      <c r="F26" s="129">
        <f t="shared" si="5"/>
        <v>0</v>
      </c>
      <c r="G26" s="131">
        <f t="shared" si="6"/>
        <v>41.00866214596703</v>
      </c>
      <c r="H26" s="129">
        <f t="shared" si="2"/>
        <v>0</v>
      </c>
      <c r="I26" s="131">
        <f t="shared" si="7"/>
        <v>41.00866214596703</v>
      </c>
      <c r="J26" s="131">
        <f t="shared" si="4"/>
        <v>108.13</v>
      </c>
      <c r="K26" s="129">
        <f t="shared" si="3"/>
        <v>108.13000000000001</v>
      </c>
      <c r="L26" s="120"/>
      <c r="N26" s="118"/>
      <c r="R26" s="161"/>
      <c r="T26" s="162"/>
      <c r="U26" s="154"/>
      <c r="V26" s="154"/>
      <c r="W26" s="154"/>
      <c r="X26" s="154"/>
      <c r="Y26" s="154"/>
      <c r="Z26" s="154"/>
      <c r="AF26" s="154"/>
    </row>
    <row r="27" spans="2:32">
      <c r="B27" s="136">
        <f t="shared" si="0"/>
        <v>2033</v>
      </c>
      <c r="C27" s="137"/>
      <c r="D27" s="129">
        <f t="shared" si="5"/>
        <v>76.25</v>
      </c>
      <c r="E27" s="129">
        <f t="shared" si="1"/>
        <v>34.15</v>
      </c>
      <c r="F27" s="129">
        <f t="shared" si="5"/>
        <v>0</v>
      </c>
      <c r="G27" s="131">
        <f t="shared" si="6"/>
        <v>41.869567196104313</v>
      </c>
      <c r="H27" s="129">
        <f t="shared" si="2"/>
        <v>0</v>
      </c>
      <c r="I27" s="131">
        <f t="shared" si="7"/>
        <v>41.869567196104313</v>
      </c>
      <c r="J27" s="131">
        <f t="shared" si="4"/>
        <v>110.4</v>
      </c>
      <c r="K27" s="129">
        <f t="shared" si="3"/>
        <v>110.4</v>
      </c>
      <c r="L27" s="120"/>
      <c r="N27" s="118"/>
      <c r="R27" s="161"/>
      <c r="T27" s="162"/>
      <c r="U27" s="154"/>
      <c r="V27" s="154"/>
      <c r="W27" s="154"/>
      <c r="X27" s="154"/>
      <c r="Y27" s="154"/>
      <c r="Z27" s="154"/>
      <c r="AF27" s="154"/>
    </row>
    <row r="28" spans="2:32">
      <c r="B28" s="136">
        <f t="shared" si="0"/>
        <v>2034</v>
      </c>
      <c r="C28" s="137"/>
      <c r="D28" s="129">
        <f t="shared" si="5"/>
        <v>77.849999999999994</v>
      </c>
      <c r="E28" s="129">
        <f t="shared" si="1"/>
        <v>34.869999999999997</v>
      </c>
      <c r="F28" s="129">
        <f t="shared" si="5"/>
        <v>0</v>
      </c>
      <c r="G28" s="131">
        <f t="shared" si="6"/>
        <v>42.749434912544189</v>
      </c>
      <c r="H28" s="129">
        <f t="shared" si="2"/>
        <v>0</v>
      </c>
      <c r="I28" s="131">
        <f t="shared" si="7"/>
        <v>42.749434912544189</v>
      </c>
      <c r="J28" s="131">
        <f t="shared" si="4"/>
        <v>112.72</v>
      </c>
      <c r="K28" s="129">
        <f t="shared" si="3"/>
        <v>112.72</v>
      </c>
      <c r="L28" s="120"/>
      <c r="N28" s="118"/>
      <c r="R28" s="161"/>
      <c r="T28" s="162"/>
      <c r="U28" s="154"/>
      <c r="V28" s="154"/>
      <c r="W28" s="154"/>
      <c r="X28" s="154"/>
      <c r="Y28" s="154"/>
      <c r="Z28" s="154"/>
      <c r="AF28" s="154"/>
    </row>
    <row r="29" spans="2:32">
      <c r="B29" s="136">
        <f t="shared" si="0"/>
        <v>2035</v>
      </c>
      <c r="C29" s="137"/>
      <c r="D29" s="129">
        <f t="shared" si="5"/>
        <v>79.48</v>
      </c>
      <c r="E29" s="129">
        <f t="shared" si="1"/>
        <v>35.6</v>
      </c>
      <c r="F29" s="129">
        <f t="shared" si="5"/>
        <v>0</v>
      </c>
      <c r="G29" s="131">
        <f t="shared" si="6"/>
        <v>43.644472762026133</v>
      </c>
      <c r="H29" s="129">
        <f t="shared" si="2"/>
        <v>0</v>
      </c>
      <c r="I29" s="131">
        <f t="shared" si="7"/>
        <v>43.644472762026133</v>
      </c>
      <c r="J29" s="131">
        <f t="shared" si="4"/>
        <v>115.08</v>
      </c>
      <c r="K29" s="129">
        <f t="shared" si="3"/>
        <v>115.08000000000001</v>
      </c>
      <c r="L29" s="120"/>
      <c r="N29" s="118"/>
      <c r="R29" s="161"/>
      <c r="T29" s="162"/>
      <c r="U29" s="154"/>
      <c r="V29" s="154"/>
      <c r="W29" s="154"/>
      <c r="X29" s="154"/>
      <c r="Y29" s="154"/>
      <c r="Z29" s="154"/>
      <c r="AF29" s="154"/>
    </row>
    <row r="30" spans="2:32">
      <c r="B30" s="136">
        <f t="shared" si="0"/>
        <v>2036</v>
      </c>
      <c r="C30" s="137"/>
      <c r="D30" s="129">
        <f t="shared" si="5"/>
        <v>81.150000000000006</v>
      </c>
      <c r="E30" s="129">
        <f t="shared" si="1"/>
        <v>36.35</v>
      </c>
      <c r="F30" s="129">
        <f t="shared" si="5"/>
        <v>0</v>
      </c>
      <c r="G30" s="131">
        <f t="shared" si="6"/>
        <v>44.562265811071164</v>
      </c>
      <c r="H30" s="129">
        <f t="shared" si="2"/>
        <v>0</v>
      </c>
      <c r="I30" s="131">
        <f t="shared" si="7"/>
        <v>44.562265811071164</v>
      </c>
      <c r="J30" s="131">
        <f t="shared" si="4"/>
        <v>117.5</v>
      </c>
      <c r="K30" s="129">
        <f t="shared" si="3"/>
        <v>117.5</v>
      </c>
      <c r="L30" s="120"/>
      <c r="N30" s="118"/>
      <c r="R30" s="161"/>
      <c r="T30" s="162"/>
      <c r="U30" s="154"/>
      <c r="V30" s="154"/>
      <c r="W30" s="154"/>
      <c r="X30" s="154"/>
      <c r="Y30" s="154"/>
      <c r="Z30" s="154"/>
      <c r="AF30" s="154"/>
    </row>
    <row r="31" spans="2:32">
      <c r="B31" s="136">
        <f t="shared" si="0"/>
        <v>2037</v>
      </c>
      <c r="C31" s="137"/>
      <c r="D31" s="129">
        <f t="shared" si="5"/>
        <v>82.85</v>
      </c>
      <c r="E31" s="129">
        <f t="shared" si="1"/>
        <v>37.11</v>
      </c>
      <c r="F31" s="129">
        <f t="shared" si="5"/>
        <v>0</v>
      </c>
      <c r="G31" s="131">
        <f t="shared" si="6"/>
        <v>45.495228993158271</v>
      </c>
      <c r="H31" s="129">
        <f t="shared" si="2"/>
        <v>0</v>
      </c>
      <c r="I31" s="131">
        <f t="shared" si="7"/>
        <v>45.495228993158271</v>
      </c>
      <c r="J31" s="131">
        <f t="shared" si="4"/>
        <v>119.96</v>
      </c>
      <c r="K31" s="129">
        <f t="shared" si="3"/>
        <v>119.96</v>
      </c>
      <c r="L31" s="120"/>
      <c r="N31" s="118"/>
      <c r="R31" s="161"/>
      <c r="T31" s="162"/>
      <c r="U31" s="154"/>
      <c r="V31" s="154"/>
      <c r="W31" s="154"/>
      <c r="X31" s="154"/>
      <c r="Y31" s="154"/>
      <c r="Z31" s="154"/>
      <c r="AF31" s="154"/>
    </row>
    <row r="32" spans="2:32">
      <c r="B32" s="136">
        <f t="shared" si="0"/>
        <v>2038</v>
      </c>
      <c r="C32" s="137"/>
      <c r="D32" s="129">
        <f t="shared" si="5"/>
        <v>84.59</v>
      </c>
      <c r="E32" s="129">
        <f t="shared" si="1"/>
        <v>37.89</v>
      </c>
      <c r="F32" s="129">
        <f t="shared" si="5"/>
        <v>0</v>
      </c>
      <c r="G32" s="131">
        <f t="shared" si="6"/>
        <v>46.450947374808486</v>
      </c>
      <c r="H32" s="129">
        <f t="shared" si="2"/>
        <v>0</v>
      </c>
      <c r="I32" s="131">
        <f t="shared" si="7"/>
        <v>46.450947374808486</v>
      </c>
      <c r="J32" s="131">
        <f t="shared" si="4"/>
        <v>122.48</v>
      </c>
      <c r="K32" s="129">
        <f t="shared" si="3"/>
        <v>122.48</v>
      </c>
      <c r="L32" s="120"/>
      <c r="N32" s="118"/>
      <c r="R32" s="161"/>
      <c r="T32" s="162"/>
      <c r="U32" s="154"/>
      <c r="V32" s="154"/>
      <c r="W32" s="154"/>
      <c r="X32" s="154"/>
      <c r="Y32" s="154"/>
      <c r="Z32" s="154"/>
      <c r="AF32" s="154"/>
    </row>
    <row r="33" spans="2:32">
      <c r="B33" s="136">
        <f t="shared" si="0"/>
        <v>2039</v>
      </c>
      <c r="C33" s="137"/>
      <c r="D33" s="129">
        <f t="shared" si="5"/>
        <v>86.37</v>
      </c>
      <c r="E33" s="129">
        <f t="shared" si="1"/>
        <v>38.69</v>
      </c>
      <c r="F33" s="129">
        <f t="shared" si="5"/>
        <v>0</v>
      </c>
      <c r="G33" s="131">
        <f t="shared" si="6"/>
        <v>47.429420956021787</v>
      </c>
      <c r="H33" s="129">
        <f t="shared" si="2"/>
        <v>0</v>
      </c>
      <c r="I33" s="131">
        <f t="shared" si="7"/>
        <v>47.429420956021787</v>
      </c>
      <c r="J33" s="131">
        <f t="shared" ref="J33:J37" si="8">ROUND(I33*$C$63*8.76,2)</f>
        <v>125.06</v>
      </c>
      <c r="K33" s="129">
        <f t="shared" si="3"/>
        <v>125.06</v>
      </c>
      <c r="L33" s="120"/>
      <c r="N33" s="118"/>
      <c r="R33" s="161"/>
      <c r="T33" s="162"/>
      <c r="U33" s="154"/>
      <c r="V33" s="154"/>
      <c r="W33" s="154"/>
      <c r="X33" s="154"/>
      <c r="Y33" s="154"/>
      <c r="Z33" s="154"/>
      <c r="AF33" s="154"/>
    </row>
    <row r="34" spans="2:32">
      <c r="B34" s="136">
        <f t="shared" si="0"/>
        <v>2040</v>
      </c>
      <c r="C34" s="137"/>
      <c r="D34" s="129">
        <f t="shared" si="5"/>
        <v>88.18</v>
      </c>
      <c r="E34" s="129">
        <f t="shared" si="1"/>
        <v>39.5</v>
      </c>
      <c r="F34" s="129">
        <f t="shared" si="5"/>
        <v>0</v>
      </c>
      <c r="G34" s="131">
        <f t="shared" si="6"/>
        <v>48.423064670277164</v>
      </c>
      <c r="H34" s="129">
        <f t="shared" si="2"/>
        <v>0</v>
      </c>
      <c r="I34" s="131">
        <f t="shared" si="7"/>
        <v>48.423064670277164</v>
      </c>
      <c r="J34" s="131">
        <f t="shared" si="8"/>
        <v>127.68</v>
      </c>
      <c r="K34" s="129">
        <f t="shared" si="3"/>
        <v>127.68</v>
      </c>
      <c r="L34" s="120"/>
      <c r="N34" s="118"/>
      <c r="R34" s="161"/>
      <c r="T34" s="162"/>
      <c r="U34" s="154"/>
      <c r="V34" s="154"/>
      <c r="W34" s="154"/>
      <c r="X34" s="154"/>
      <c r="Y34" s="154"/>
      <c r="Z34" s="154"/>
      <c r="AF34" s="154"/>
    </row>
    <row r="35" spans="2:32">
      <c r="B35" s="136">
        <f t="shared" si="0"/>
        <v>2041</v>
      </c>
      <c r="C35" s="137"/>
      <c r="D35" s="129">
        <f t="shared" si="5"/>
        <v>90.03</v>
      </c>
      <c r="E35" s="129">
        <f t="shared" si="1"/>
        <v>40.33</v>
      </c>
      <c r="F35" s="129">
        <f t="shared" si="5"/>
        <v>0</v>
      </c>
      <c r="G35" s="131">
        <f t="shared" si="6"/>
        <v>49.439463584095641</v>
      </c>
      <c r="H35" s="129">
        <f t="shared" si="2"/>
        <v>0</v>
      </c>
      <c r="I35" s="131">
        <f t="shared" si="7"/>
        <v>49.439463584095641</v>
      </c>
      <c r="J35" s="131">
        <f t="shared" si="8"/>
        <v>130.36000000000001</v>
      </c>
      <c r="K35" s="129">
        <f t="shared" si="3"/>
        <v>130.36000000000001</v>
      </c>
      <c r="L35" s="120"/>
      <c r="N35" s="118"/>
      <c r="R35" s="161"/>
      <c r="T35" s="162"/>
      <c r="U35" s="154"/>
      <c r="V35" s="154"/>
      <c r="W35" s="154"/>
      <c r="X35" s="154"/>
      <c r="Y35" s="154"/>
      <c r="Z35" s="154"/>
      <c r="AF35" s="154"/>
    </row>
    <row r="36" spans="2:32">
      <c r="B36" s="136">
        <f t="shared" si="0"/>
        <v>2042</v>
      </c>
      <c r="C36" s="137"/>
      <c r="D36" s="129">
        <f t="shared" si="5"/>
        <v>91.92</v>
      </c>
      <c r="E36" s="129">
        <f t="shared" si="1"/>
        <v>41.18</v>
      </c>
      <c r="F36" s="129">
        <f t="shared" si="5"/>
        <v>0</v>
      </c>
      <c r="G36" s="131">
        <f t="shared" si="6"/>
        <v>50.478617697477212</v>
      </c>
      <c r="H36" s="129">
        <f t="shared" si="2"/>
        <v>0</v>
      </c>
      <c r="I36" s="131">
        <f t="shared" si="7"/>
        <v>50.478617697477212</v>
      </c>
      <c r="J36" s="131">
        <f t="shared" si="8"/>
        <v>133.1</v>
      </c>
      <c r="K36" s="129">
        <f t="shared" si="3"/>
        <v>133.1</v>
      </c>
      <c r="L36" s="120"/>
      <c r="N36" s="118"/>
      <c r="R36" s="161"/>
      <c r="T36" s="162"/>
      <c r="U36" s="154"/>
      <c r="V36" s="154"/>
      <c r="W36" s="154"/>
      <c r="X36" s="154"/>
      <c r="Y36" s="154"/>
      <c r="Z36" s="154"/>
      <c r="AF36" s="154"/>
    </row>
    <row r="37" spans="2:32">
      <c r="B37" s="136">
        <f t="shared" si="0"/>
        <v>2043</v>
      </c>
      <c r="C37" s="137"/>
      <c r="D37" s="129">
        <f t="shared" si="5"/>
        <v>93.85</v>
      </c>
      <c r="E37" s="129">
        <f t="shared" si="1"/>
        <v>42.04</v>
      </c>
      <c r="F37" s="129">
        <f t="shared" si="5"/>
        <v>0</v>
      </c>
      <c r="G37" s="131">
        <f t="shared" si="6"/>
        <v>51.536734477161367</v>
      </c>
      <c r="H37" s="129">
        <f t="shared" si="2"/>
        <v>0</v>
      </c>
      <c r="I37" s="131">
        <f t="shared" si="7"/>
        <v>51.536734477161367</v>
      </c>
      <c r="J37" s="131">
        <f t="shared" si="8"/>
        <v>135.88999999999999</v>
      </c>
      <c r="K37" s="129">
        <f t="shared" si="3"/>
        <v>135.88999999999999</v>
      </c>
      <c r="L37" s="120"/>
      <c r="N37" s="118"/>
      <c r="R37" s="161"/>
      <c r="T37" s="162"/>
      <c r="U37" s="154"/>
      <c r="V37" s="154"/>
      <c r="W37" s="154"/>
      <c r="X37" s="154"/>
      <c r="Y37" s="154"/>
      <c r="Z37" s="154"/>
      <c r="AF37" s="154"/>
    </row>
    <row r="38" spans="2:32">
      <c r="B38" s="127"/>
      <c r="C38" s="132"/>
      <c r="D38" s="129"/>
      <c r="E38" s="129"/>
      <c r="F38" s="130"/>
      <c r="G38" s="129"/>
      <c r="H38" s="129"/>
      <c r="I38" s="131"/>
      <c r="J38" s="131"/>
      <c r="K38" s="138"/>
      <c r="R38" s="120"/>
    </row>
    <row r="39" spans="2:32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</row>
    <row r="40" spans="2:32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</row>
    <row r="41" spans="2:32">
      <c r="R41" s="120"/>
    </row>
    <row r="42" spans="2:32" ht="14.25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32">
      <c r="B44" s="118" t="s">
        <v>63</v>
      </c>
      <c r="C44" s="141" t="s">
        <v>64</v>
      </c>
      <c r="D44" s="142" t="s">
        <v>102</v>
      </c>
    </row>
    <row r="45" spans="2:32">
      <c r="C45" s="141" t="str">
        <f>C7</f>
        <v>(a)</v>
      </c>
      <c r="D45" s="118" t="s">
        <v>65</v>
      </c>
    </row>
    <row r="46" spans="2:32">
      <c r="C46" s="141" t="str">
        <f>D7</f>
        <v>(b)</v>
      </c>
      <c r="D46" s="131" t="str">
        <f>"= "&amp;C7&amp;" x "&amp;C62</f>
        <v>= (a) x 0.05085</v>
      </c>
    </row>
    <row r="47" spans="2:32">
      <c r="C47" s="141" t="str">
        <f>G7</f>
        <v>(e)</v>
      </c>
      <c r="D47" s="131" t="str">
        <f>"= ("&amp;$D$7&amp;" + "&amp;$E$7&amp;") /  (8.76 x "&amp;TEXT(C63,"0.0%")&amp;")"</f>
        <v>= ((b) + (c)) /  (8.76 x 30.1%)</v>
      </c>
    </row>
    <row r="48" spans="2:32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5" thickBot="1"/>
    <row r="52" spans="2:25" ht="13.5" thickBot="1">
      <c r="C52" s="42" t="str">
        <f>B2&amp;" - "&amp;B3</f>
        <v>2019 IRP Jim Bridger Solar with Storage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6">
        <v>2024</v>
      </c>
    </row>
    <row r="55" spans="2:25">
      <c r="B55" s="85" t="s">
        <v>101</v>
      </c>
      <c r="C55" s="171">
        <v>1608.8221683005897</v>
      </c>
      <c r="D55" s="118" t="s">
        <v>65</v>
      </c>
      <c r="O55" s="284">
        <v>354</v>
      </c>
      <c r="P55" s="118" t="s">
        <v>32</v>
      </c>
      <c r="Q55" s="276" t="s">
        <v>150</v>
      </c>
      <c r="R55" s="276" t="s">
        <v>112</v>
      </c>
      <c r="T55" s="276" t="str">
        <f>$Q$55&amp;"Proposed Station Capital Costs"</f>
        <v>L1.JBB_PVSProposed Station Capital Costs</v>
      </c>
    </row>
    <row r="56" spans="2:25">
      <c r="B56" s="85" t="s">
        <v>101</v>
      </c>
      <c r="C56" s="270">
        <v>24.570618817436728</v>
      </c>
      <c r="D56" s="118" t="s">
        <v>68</v>
      </c>
      <c r="R56" s="120"/>
      <c r="T56" s="276" t="str">
        <f>$Q$55&amp;"Proposed Station Fixed Costs"</f>
        <v>L1.JBB_PVSProposed Station Fixed Costs</v>
      </c>
    </row>
    <row r="57" spans="2:25" ht="24" customHeight="1">
      <c r="B57" s="85"/>
      <c r="C57" s="272"/>
      <c r="D57" s="118" t="s">
        <v>109</v>
      </c>
      <c r="Q57" s="348" t="str">
        <f>Q55&amp;Q54</f>
        <v>L1.JBB_PVS2024</v>
      </c>
      <c r="T57" s="276" t="str">
        <f>$Q$55&amp;"Proposed Station Variable O&amp;M Costs"</f>
        <v>L1.JBB_PVSProposed Station Variable O&amp;M Costs</v>
      </c>
    </row>
    <row r="58" spans="2:25">
      <c r="B58" s="85" t="s">
        <v>101</v>
      </c>
      <c r="C58" s="270">
        <v>0</v>
      </c>
      <c r="D58" s="118" t="s">
        <v>69</v>
      </c>
      <c r="K58" s="120"/>
      <c r="L58" s="150"/>
      <c r="M58" s="52"/>
      <c r="N58" s="164"/>
      <c r="O58" s="52"/>
      <c r="P58" s="52"/>
      <c r="Q58" s="120" t="s">
        <v>239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1" t="str">
        <f>LEFT(RIGHT(INDEX('Table 3 TransCost'!$39:$39,1,MATCH(F60,'Table 3 TransCost'!$4:$4,0)),6),5)</f>
        <v>2024$</v>
      </c>
      <c r="C60" s="272">
        <f>INDEX('Table 3 TransCost'!$39:$39,1,MATCH(F60,'Table 3 TransCost'!$4:$4,0)+2)</f>
        <v>0</v>
      </c>
      <c r="D60" s="118" t="s">
        <v>224</v>
      </c>
      <c r="F60" s="276" t="s">
        <v>226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>
      <c r="C62" s="271">
        <v>5.0849999999999999E-2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09">
        <v>0.30099999999999999</v>
      </c>
      <c r="D63" s="118" t="s">
        <v>37</v>
      </c>
    </row>
    <row r="64" spans="2:25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80" zoomScaleNormal="80" workbookViewId="0">
      <selection activeCell="D31" sqref="D31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11.5" style="118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1.832031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640625" style="118" customWidth="1"/>
    <col min="19" max="19" width="9.33203125" style="118"/>
    <col min="20" max="20" width="22.33203125" style="118" customWidth="1"/>
    <col min="21" max="21" width="18.1640625" style="118" customWidth="1"/>
    <col min="22" max="22" width="9.6640625" style="118" bestFit="1" customWidth="1"/>
    <col min="23" max="24" width="9.33203125" style="118"/>
    <col min="25" max="25" width="12" style="118" bestFit="1" customWidth="1"/>
    <col min="26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32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32" ht="15.75">
      <c r="B2" s="116" t="s">
        <v>153</v>
      </c>
      <c r="C2" s="117"/>
      <c r="D2" s="117"/>
      <c r="E2" s="117"/>
      <c r="F2" s="117"/>
      <c r="G2" s="117"/>
      <c r="H2" s="117"/>
      <c r="I2" s="117"/>
      <c r="J2" s="117"/>
    </row>
    <row r="3" spans="2:32" ht="15.75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32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32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  <c r="Y5" s="215"/>
      <c r="Z5" s="215"/>
    </row>
    <row r="6" spans="2:32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32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32" ht="6" customHeight="1">
      <c r="K8" s="120"/>
      <c r="R8" s="120"/>
    </row>
    <row r="9" spans="2:32" ht="15.75">
      <c r="B9" s="43" t="str">
        <f>C52</f>
        <v>2019 IRP Jim Bridger Solar with Storage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32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32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32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Y12" s="154"/>
      <c r="Z12" s="154"/>
      <c r="AF12" s="154"/>
    </row>
    <row r="13" spans="2:32">
      <c r="B13" s="136">
        <f t="shared" si="0"/>
        <v>2019</v>
      </c>
      <c r="C13" s="137"/>
      <c r="D13" s="129"/>
      <c r="E13" s="129">
        <f t="shared" ref="E13:E22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Y13" s="154"/>
      <c r="Z13" s="154"/>
      <c r="AF13" s="154"/>
    </row>
    <row r="14" spans="2:32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Y14" s="154"/>
      <c r="Z14" s="154"/>
      <c r="AF14" s="154"/>
    </row>
    <row r="15" spans="2:32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3"/>
      <c r="P15" s="134"/>
      <c r="Q15" s="135"/>
      <c r="R15" s="120"/>
      <c r="V15" s="154"/>
      <c r="Y15" s="154"/>
      <c r="Z15" s="154"/>
      <c r="AF15" s="154"/>
    </row>
    <row r="16" spans="2:32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O16" s="350"/>
      <c r="R16" s="120"/>
      <c r="V16" s="154"/>
      <c r="Y16" s="154"/>
      <c r="Z16" s="154"/>
      <c r="AF16" s="154"/>
    </row>
    <row r="17" spans="2:32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99"/>
      <c r="R17" s="120"/>
      <c r="V17" s="154"/>
      <c r="Y17" s="154"/>
      <c r="Z17" s="154"/>
      <c r="AF17" s="154"/>
    </row>
    <row r="18" spans="2:32">
      <c r="B18" s="136">
        <f t="shared" si="0"/>
        <v>2024</v>
      </c>
      <c r="C18" s="137"/>
      <c r="D18" s="129"/>
      <c r="E18" s="129">
        <f t="shared" si="1"/>
        <v>27.98</v>
      </c>
      <c r="F18" s="129"/>
      <c r="G18" s="131"/>
      <c r="H18" s="129">
        <f t="shared" si="2"/>
        <v>0</v>
      </c>
      <c r="I18" s="131"/>
      <c r="J18" s="131"/>
      <c r="K18" s="129">
        <f t="shared" si="3"/>
        <v>27.98</v>
      </c>
      <c r="L18" s="120"/>
      <c r="N18" s="118"/>
      <c r="O18" s="351"/>
      <c r="Q18" s="154"/>
      <c r="R18" s="120"/>
      <c r="T18" s="162"/>
      <c r="U18" s="154"/>
      <c r="V18" s="154"/>
      <c r="X18" s="154"/>
      <c r="Y18" s="154"/>
      <c r="Z18" s="154"/>
      <c r="AA18" s="282"/>
      <c r="AB18" s="281"/>
      <c r="AF18" s="154"/>
    </row>
    <row r="19" spans="2:32">
      <c r="B19" s="136">
        <f t="shared" si="0"/>
        <v>2025</v>
      </c>
      <c r="C19" s="137"/>
      <c r="D19" s="129"/>
      <c r="E19" s="129">
        <f t="shared" si="1"/>
        <v>28.62</v>
      </c>
      <c r="F19" s="129"/>
      <c r="G19" s="131"/>
      <c r="H19" s="129">
        <f t="shared" si="2"/>
        <v>0</v>
      </c>
      <c r="I19" s="131"/>
      <c r="J19" s="131"/>
      <c r="K19" s="129">
        <f t="shared" si="3"/>
        <v>28.62</v>
      </c>
      <c r="L19" s="120"/>
      <c r="N19" s="118"/>
      <c r="R19" s="120"/>
      <c r="T19" s="162"/>
      <c r="U19" s="154"/>
      <c r="V19" s="154"/>
      <c r="X19" s="154"/>
      <c r="Y19" s="154"/>
      <c r="Z19" s="154"/>
      <c r="AF19" s="154"/>
    </row>
    <row r="20" spans="2:32">
      <c r="B20" s="136">
        <f t="shared" si="0"/>
        <v>2026</v>
      </c>
      <c r="C20" s="137"/>
      <c r="D20" s="129"/>
      <c r="E20" s="129">
        <f t="shared" si="1"/>
        <v>29.28</v>
      </c>
      <c r="F20" s="129"/>
      <c r="G20" s="131"/>
      <c r="H20" s="129">
        <f t="shared" si="2"/>
        <v>0</v>
      </c>
      <c r="I20" s="131"/>
      <c r="J20" s="131"/>
      <c r="K20" s="129">
        <f t="shared" si="3"/>
        <v>29.28</v>
      </c>
      <c r="L20" s="120"/>
      <c r="N20" s="118"/>
      <c r="R20" s="161"/>
      <c r="T20" s="162"/>
      <c r="U20" s="154"/>
      <c r="V20" s="154"/>
      <c r="X20" s="154"/>
      <c r="Y20" s="154"/>
      <c r="Z20" s="154"/>
      <c r="AF20" s="154"/>
    </row>
    <row r="21" spans="2:32">
      <c r="B21" s="136">
        <f t="shared" si="0"/>
        <v>2027</v>
      </c>
      <c r="C21" s="137"/>
      <c r="D21" s="129"/>
      <c r="E21" s="129">
        <f t="shared" si="1"/>
        <v>29.95</v>
      </c>
      <c r="F21" s="129"/>
      <c r="G21" s="131"/>
      <c r="H21" s="129">
        <f t="shared" si="2"/>
        <v>0</v>
      </c>
      <c r="I21" s="131"/>
      <c r="J21" s="131"/>
      <c r="K21" s="129">
        <f t="shared" si="3"/>
        <v>29.95</v>
      </c>
      <c r="L21" s="120"/>
      <c r="N21" s="118"/>
      <c r="R21" s="161"/>
      <c r="T21" s="162"/>
      <c r="U21" s="154"/>
      <c r="V21" s="154"/>
      <c r="X21" s="154"/>
      <c r="Y21" s="154"/>
      <c r="Z21" s="154"/>
      <c r="AF21" s="154"/>
    </row>
    <row r="22" spans="2:32">
      <c r="B22" s="136">
        <f t="shared" si="0"/>
        <v>2028</v>
      </c>
      <c r="C22" s="137"/>
      <c r="D22" s="129"/>
      <c r="E22" s="129">
        <f t="shared" si="1"/>
        <v>30.64</v>
      </c>
      <c r="F22" s="129"/>
      <c r="G22" s="131"/>
      <c r="H22" s="129">
        <f t="shared" si="2"/>
        <v>0</v>
      </c>
      <c r="I22" s="131"/>
      <c r="J22" s="131"/>
      <c r="K22" s="129">
        <f t="shared" si="3"/>
        <v>30.64</v>
      </c>
      <c r="L22" s="120"/>
      <c r="N22" s="118"/>
      <c r="R22" s="161"/>
      <c r="T22" s="162"/>
      <c r="U22" s="154"/>
      <c r="V22" s="154"/>
      <c r="X22" s="154"/>
      <c r="Y22" s="154"/>
      <c r="Z22" s="154"/>
      <c r="AF22" s="154"/>
    </row>
    <row r="23" spans="2:32">
      <c r="B23" s="136">
        <f t="shared" si="0"/>
        <v>2029</v>
      </c>
      <c r="C23" s="349">
        <v>1210.0083472454089</v>
      </c>
      <c r="D23" s="129">
        <f>C23*$C$62</f>
        <v>61.528924457429042</v>
      </c>
      <c r="E23" s="129">
        <f t="shared" ref="E23:E37" si="4">ROUND(E22*(1+(IFERROR(INDEX($D$66:$D$74,MATCH($B23,$C$66:$C$74,0),1),0)+IFERROR(INDEX($G$66:$G$74,MATCH($B23,$F$66:$F$74,0),1),0)+IFERROR(INDEX($J$66:$J$74,MATCH($B23,$I$66:$I$74,0),1),0))),2)</f>
        <v>31.34</v>
      </c>
      <c r="F23" s="129">
        <f>C60</f>
        <v>0</v>
      </c>
      <c r="G23" s="131">
        <f>(D23+E23+F23)/(8.76*$C$63)</f>
        <v>35.220848487321206</v>
      </c>
      <c r="H23" s="129">
        <f t="shared" si="2"/>
        <v>0</v>
      </c>
      <c r="I23" s="131">
        <f>(G23+H23)</f>
        <v>35.220848487321206</v>
      </c>
      <c r="J23" s="131">
        <f t="shared" ref="J23" si="5">ROUND(I23*$C$63*8.76,2)</f>
        <v>92.87</v>
      </c>
      <c r="K23" s="129">
        <f t="shared" si="3"/>
        <v>92.868924457429046</v>
      </c>
      <c r="L23" s="120"/>
      <c r="N23" s="118"/>
      <c r="R23" s="161"/>
      <c r="T23" s="162"/>
      <c r="U23" s="154"/>
      <c r="V23" s="154"/>
      <c r="X23" s="154"/>
      <c r="Y23" s="154"/>
      <c r="Z23" s="154"/>
      <c r="AF23" s="154"/>
    </row>
    <row r="24" spans="2:32">
      <c r="B24" s="136">
        <f t="shared" si="0"/>
        <v>2030</v>
      </c>
      <c r="C24" s="349"/>
      <c r="D24" s="129">
        <f t="shared" ref="D24:F37" si="6">ROUND(D23*(1+(IFERROR(INDEX($D$66:$D$74,MATCH($B24,$C$66:$C$74,0),1),0)+IFERROR(INDEX($G$66:$G$74,MATCH($B24,$F$66:$F$74,0),1),0)+IFERROR(INDEX($J$66:$J$74,MATCH($B24,$I$66:$I$74,0),1),0))),2)</f>
        <v>62.88</v>
      </c>
      <c r="E24" s="129">
        <f t="shared" si="4"/>
        <v>32.03</v>
      </c>
      <c r="F24" s="129">
        <f t="shared" si="6"/>
        <v>0</v>
      </c>
      <c r="G24" s="131">
        <f t="shared" ref="G24:G37" si="7">(D24+E24+F24)/(8.76*$C$63)</f>
        <v>35.994933175563951</v>
      </c>
      <c r="H24" s="129">
        <f t="shared" si="2"/>
        <v>0</v>
      </c>
      <c r="I24" s="131">
        <f t="shared" ref="I24:I37" si="8">(G24+H24)</f>
        <v>35.994933175563951</v>
      </c>
      <c r="J24" s="131">
        <f t="shared" ref="J24:J32" si="9">ROUND(I24*$C$63*8.76,2)</f>
        <v>94.91</v>
      </c>
      <c r="K24" s="129">
        <f t="shared" si="3"/>
        <v>94.91</v>
      </c>
      <c r="L24" s="120"/>
      <c r="N24" s="118"/>
      <c r="R24" s="161"/>
      <c r="T24" s="162"/>
      <c r="U24" s="154"/>
      <c r="V24" s="154"/>
      <c r="X24" s="154"/>
      <c r="Y24" s="154"/>
      <c r="Z24" s="154"/>
      <c r="AF24" s="154"/>
    </row>
    <row r="25" spans="2:32">
      <c r="B25" s="136">
        <f t="shared" si="0"/>
        <v>2031</v>
      </c>
      <c r="C25" s="137"/>
      <c r="D25" s="129">
        <f t="shared" si="6"/>
        <v>64.260000000000005</v>
      </c>
      <c r="E25" s="129">
        <f t="shared" si="4"/>
        <v>32.729999999999997</v>
      </c>
      <c r="F25" s="129">
        <f t="shared" si="6"/>
        <v>0</v>
      </c>
      <c r="G25" s="131">
        <f t="shared" si="7"/>
        <v>36.783780093751432</v>
      </c>
      <c r="H25" s="129">
        <f t="shared" si="2"/>
        <v>0</v>
      </c>
      <c r="I25" s="131">
        <f t="shared" si="8"/>
        <v>36.783780093751432</v>
      </c>
      <c r="J25" s="131">
        <f t="shared" si="9"/>
        <v>96.99</v>
      </c>
      <c r="K25" s="129">
        <f t="shared" si="3"/>
        <v>96.990000000000009</v>
      </c>
      <c r="L25" s="120"/>
      <c r="N25" s="118"/>
      <c r="R25" s="161"/>
      <c r="T25" s="162"/>
      <c r="U25" s="154"/>
      <c r="V25" s="154"/>
      <c r="X25" s="154"/>
      <c r="Y25" s="154"/>
      <c r="Z25" s="154"/>
      <c r="AF25" s="154"/>
    </row>
    <row r="26" spans="2:32">
      <c r="B26" s="136">
        <f t="shared" si="0"/>
        <v>2032</v>
      </c>
      <c r="C26" s="137"/>
      <c r="D26" s="129">
        <f t="shared" si="6"/>
        <v>65.67</v>
      </c>
      <c r="E26" s="129">
        <f t="shared" si="4"/>
        <v>33.450000000000003</v>
      </c>
      <c r="F26" s="129">
        <f t="shared" si="6"/>
        <v>0</v>
      </c>
      <c r="G26" s="131">
        <f t="shared" si="7"/>
        <v>37.591589678241483</v>
      </c>
      <c r="H26" s="129">
        <f t="shared" si="2"/>
        <v>0</v>
      </c>
      <c r="I26" s="131">
        <f t="shared" si="8"/>
        <v>37.591589678241483</v>
      </c>
      <c r="J26" s="131">
        <f t="shared" si="9"/>
        <v>99.12</v>
      </c>
      <c r="K26" s="129">
        <f t="shared" si="3"/>
        <v>99.12</v>
      </c>
      <c r="L26" s="120"/>
      <c r="N26" s="118"/>
      <c r="R26" s="161"/>
      <c r="T26" s="162"/>
      <c r="U26" s="154"/>
      <c r="V26" s="154"/>
      <c r="X26" s="154"/>
      <c r="Y26" s="154"/>
      <c r="Z26" s="154"/>
      <c r="AF26" s="154"/>
    </row>
    <row r="27" spans="2:32">
      <c r="B27" s="136">
        <f t="shared" si="0"/>
        <v>2033</v>
      </c>
      <c r="C27" s="137"/>
      <c r="D27" s="129">
        <f t="shared" si="6"/>
        <v>67.05</v>
      </c>
      <c r="E27" s="129">
        <f t="shared" si="4"/>
        <v>34.15</v>
      </c>
      <c r="F27" s="129">
        <f t="shared" si="6"/>
        <v>0</v>
      </c>
      <c r="G27" s="131">
        <f t="shared" si="7"/>
        <v>38.38043659642895</v>
      </c>
      <c r="H27" s="129">
        <f t="shared" si="2"/>
        <v>0</v>
      </c>
      <c r="I27" s="131">
        <f t="shared" si="8"/>
        <v>38.38043659642895</v>
      </c>
      <c r="J27" s="131">
        <f t="shared" si="9"/>
        <v>101.2</v>
      </c>
      <c r="K27" s="129">
        <f t="shared" si="3"/>
        <v>101.19999999999999</v>
      </c>
      <c r="L27" s="120"/>
      <c r="N27" s="118"/>
      <c r="R27" s="161"/>
      <c r="T27" s="162"/>
      <c r="U27" s="154"/>
      <c r="V27" s="154"/>
      <c r="X27" s="154"/>
      <c r="Y27" s="154"/>
      <c r="Z27" s="154"/>
      <c r="AF27" s="154"/>
    </row>
    <row r="28" spans="2:32">
      <c r="B28" s="136">
        <f t="shared" si="0"/>
        <v>2034</v>
      </c>
      <c r="C28" s="137"/>
      <c r="D28" s="129">
        <f t="shared" si="6"/>
        <v>68.459999999999994</v>
      </c>
      <c r="E28" s="129">
        <f t="shared" si="4"/>
        <v>34.869999999999997</v>
      </c>
      <c r="F28" s="129">
        <f t="shared" si="6"/>
        <v>0</v>
      </c>
      <c r="G28" s="131">
        <f t="shared" si="7"/>
        <v>39.188246180919002</v>
      </c>
      <c r="H28" s="129">
        <f t="shared" si="2"/>
        <v>0</v>
      </c>
      <c r="I28" s="131">
        <f t="shared" si="8"/>
        <v>39.188246180919002</v>
      </c>
      <c r="J28" s="131">
        <f t="shared" si="9"/>
        <v>103.33</v>
      </c>
      <c r="K28" s="129">
        <f t="shared" si="3"/>
        <v>103.32999999999998</v>
      </c>
      <c r="L28" s="120"/>
      <c r="N28" s="118"/>
      <c r="R28" s="161"/>
      <c r="T28" s="162"/>
      <c r="U28" s="154"/>
      <c r="V28" s="154"/>
      <c r="X28" s="154"/>
      <c r="Y28" s="154"/>
      <c r="Z28" s="154"/>
      <c r="AF28" s="154"/>
    </row>
    <row r="29" spans="2:32">
      <c r="B29" s="136">
        <f t="shared" si="0"/>
        <v>2035</v>
      </c>
      <c r="C29" s="137"/>
      <c r="D29" s="129">
        <f t="shared" si="6"/>
        <v>69.900000000000006</v>
      </c>
      <c r="E29" s="129">
        <f t="shared" si="4"/>
        <v>35.6</v>
      </c>
      <c r="F29" s="129">
        <f t="shared" si="6"/>
        <v>0</v>
      </c>
      <c r="G29" s="131">
        <f t="shared" si="7"/>
        <v>40.01122589845113</v>
      </c>
      <c r="H29" s="129">
        <f t="shared" si="2"/>
        <v>0</v>
      </c>
      <c r="I29" s="131">
        <f t="shared" si="8"/>
        <v>40.01122589845113</v>
      </c>
      <c r="J29" s="131">
        <f t="shared" si="9"/>
        <v>105.5</v>
      </c>
      <c r="K29" s="129">
        <f t="shared" si="3"/>
        <v>105.5</v>
      </c>
      <c r="L29" s="120"/>
      <c r="N29" s="118"/>
      <c r="R29" s="161"/>
      <c r="T29" s="162"/>
      <c r="U29" s="154"/>
      <c r="V29" s="154"/>
      <c r="X29" s="154"/>
      <c r="Y29" s="154"/>
      <c r="Z29" s="154"/>
      <c r="AF29" s="154"/>
    </row>
    <row r="30" spans="2:32">
      <c r="B30" s="136">
        <f t="shared" si="0"/>
        <v>2036</v>
      </c>
      <c r="C30" s="137"/>
      <c r="D30" s="129">
        <f t="shared" si="6"/>
        <v>71.37</v>
      </c>
      <c r="E30" s="129">
        <f t="shared" si="4"/>
        <v>36.35</v>
      </c>
      <c r="F30" s="129">
        <f t="shared" si="6"/>
        <v>0</v>
      </c>
      <c r="G30" s="131">
        <f t="shared" si="7"/>
        <v>40.853168282285836</v>
      </c>
      <c r="H30" s="129">
        <f t="shared" si="2"/>
        <v>0</v>
      </c>
      <c r="I30" s="131">
        <f t="shared" si="8"/>
        <v>40.853168282285836</v>
      </c>
      <c r="J30" s="131">
        <f t="shared" si="9"/>
        <v>107.72</v>
      </c>
      <c r="K30" s="129">
        <f t="shared" si="3"/>
        <v>107.72</v>
      </c>
      <c r="L30" s="120"/>
      <c r="N30" s="118"/>
      <c r="R30" s="161"/>
      <c r="T30" s="162"/>
      <c r="U30" s="154"/>
      <c r="V30" s="154"/>
      <c r="X30" s="154"/>
      <c r="Y30" s="154"/>
      <c r="Z30" s="154"/>
      <c r="AF30" s="154"/>
    </row>
    <row r="31" spans="2:32">
      <c r="B31" s="136">
        <f t="shared" si="0"/>
        <v>2037</v>
      </c>
      <c r="C31" s="137"/>
      <c r="D31" s="129">
        <f t="shared" si="6"/>
        <v>72.87</v>
      </c>
      <c r="E31" s="129">
        <f t="shared" si="4"/>
        <v>37.11</v>
      </c>
      <c r="F31" s="129">
        <f t="shared" si="6"/>
        <v>0</v>
      </c>
      <c r="G31" s="131">
        <f t="shared" si="7"/>
        <v>41.710280799162611</v>
      </c>
      <c r="H31" s="129">
        <f t="shared" si="2"/>
        <v>0</v>
      </c>
      <c r="I31" s="131">
        <f t="shared" si="8"/>
        <v>41.710280799162611</v>
      </c>
      <c r="J31" s="131">
        <f t="shared" si="9"/>
        <v>109.98</v>
      </c>
      <c r="K31" s="129">
        <f t="shared" si="3"/>
        <v>109.98</v>
      </c>
      <c r="L31" s="120"/>
      <c r="N31" s="118"/>
      <c r="R31" s="161"/>
      <c r="T31" s="162"/>
      <c r="U31" s="154"/>
      <c r="V31" s="154"/>
      <c r="X31" s="154"/>
      <c r="Y31" s="154"/>
      <c r="Z31" s="154"/>
      <c r="AF31" s="154"/>
    </row>
    <row r="32" spans="2:32">
      <c r="B32" s="136">
        <f t="shared" si="0"/>
        <v>2038</v>
      </c>
      <c r="C32" s="137"/>
      <c r="D32" s="129">
        <f t="shared" si="6"/>
        <v>74.400000000000006</v>
      </c>
      <c r="E32" s="129">
        <f t="shared" si="4"/>
        <v>37.89</v>
      </c>
      <c r="F32" s="129">
        <f t="shared" si="6"/>
        <v>0</v>
      </c>
      <c r="G32" s="131">
        <f t="shared" si="7"/>
        <v>42.586355982341971</v>
      </c>
      <c r="H32" s="129">
        <f t="shared" si="2"/>
        <v>0</v>
      </c>
      <c r="I32" s="131">
        <f t="shared" si="8"/>
        <v>42.586355982341971</v>
      </c>
      <c r="J32" s="131">
        <f t="shared" si="9"/>
        <v>112.29</v>
      </c>
      <c r="K32" s="129">
        <f t="shared" si="3"/>
        <v>112.29</v>
      </c>
      <c r="L32" s="120"/>
      <c r="N32" s="118"/>
      <c r="R32" s="161"/>
      <c r="T32" s="162"/>
      <c r="U32" s="154"/>
      <c r="V32" s="154"/>
      <c r="X32" s="154"/>
      <c r="Y32" s="154"/>
      <c r="Z32" s="154"/>
      <c r="AF32" s="154"/>
    </row>
    <row r="33" spans="2:32">
      <c r="B33" s="136">
        <f t="shared" si="0"/>
        <v>2039</v>
      </c>
      <c r="C33" s="137"/>
      <c r="D33" s="129">
        <f t="shared" si="6"/>
        <v>75.959999999999994</v>
      </c>
      <c r="E33" s="129">
        <f t="shared" si="4"/>
        <v>38.69</v>
      </c>
      <c r="F33" s="129">
        <f t="shared" si="6"/>
        <v>0</v>
      </c>
      <c r="G33" s="131">
        <f t="shared" si="7"/>
        <v>43.481393831823908</v>
      </c>
      <c r="H33" s="129">
        <f t="shared" si="2"/>
        <v>0</v>
      </c>
      <c r="I33" s="131">
        <f t="shared" si="8"/>
        <v>43.481393831823908</v>
      </c>
      <c r="J33" s="131">
        <f t="shared" ref="J33:J37" si="10">ROUND(I33*$C$63*8.76,2)</f>
        <v>114.65</v>
      </c>
      <c r="K33" s="129">
        <f t="shared" si="3"/>
        <v>114.64999999999999</v>
      </c>
      <c r="L33" s="120"/>
      <c r="N33" s="118"/>
      <c r="R33" s="161"/>
      <c r="T33" s="162"/>
      <c r="U33" s="154"/>
      <c r="V33" s="154"/>
      <c r="X33" s="154"/>
      <c r="Y33" s="154"/>
      <c r="Z33" s="154"/>
      <c r="AF33" s="154"/>
    </row>
    <row r="34" spans="2:32">
      <c r="B34" s="136">
        <f t="shared" si="0"/>
        <v>2040</v>
      </c>
      <c r="C34" s="137"/>
      <c r="D34" s="129">
        <f t="shared" si="6"/>
        <v>77.56</v>
      </c>
      <c r="E34" s="129">
        <f t="shared" si="4"/>
        <v>39.5</v>
      </c>
      <c r="F34" s="129">
        <f t="shared" si="6"/>
        <v>0</v>
      </c>
      <c r="G34" s="131">
        <f t="shared" si="7"/>
        <v>44.395394347608431</v>
      </c>
      <c r="H34" s="129">
        <f t="shared" si="2"/>
        <v>0</v>
      </c>
      <c r="I34" s="131">
        <f t="shared" si="8"/>
        <v>44.395394347608431</v>
      </c>
      <c r="J34" s="131">
        <f t="shared" si="10"/>
        <v>117.06</v>
      </c>
      <c r="K34" s="129">
        <f t="shared" si="3"/>
        <v>117.06</v>
      </c>
      <c r="L34" s="120"/>
      <c r="N34" s="118"/>
      <c r="R34" s="161"/>
      <c r="T34" s="162"/>
      <c r="U34" s="154"/>
      <c r="V34" s="154"/>
      <c r="X34" s="154"/>
      <c r="Y34" s="154"/>
      <c r="Z34" s="154"/>
      <c r="AF34" s="154"/>
    </row>
    <row r="35" spans="2:32">
      <c r="B35" s="136">
        <f t="shared" si="0"/>
        <v>2041</v>
      </c>
      <c r="C35" s="137"/>
      <c r="D35" s="129">
        <f t="shared" si="6"/>
        <v>79.19</v>
      </c>
      <c r="E35" s="129">
        <f t="shared" si="4"/>
        <v>40.33</v>
      </c>
      <c r="F35" s="129">
        <f t="shared" si="6"/>
        <v>0</v>
      </c>
      <c r="G35" s="131">
        <f t="shared" si="7"/>
        <v>45.328357529695538</v>
      </c>
      <c r="H35" s="129">
        <f t="shared" si="2"/>
        <v>0</v>
      </c>
      <c r="I35" s="131">
        <f t="shared" si="8"/>
        <v>45.328357529695538</v>
      </c>
      <c r="J35" s="131">
        <f t="shared" si="10"/>
        <v>119.52</v>
      </c>
      <c r="K35" s="129">
        <f t="shared" si="3"/>
        <v>119.52</v>
      </c>
      <c r="L35" s="120"/>
      <c r="N35" s="118"/>
      <c r="R35" s="161"/>
      <c r="T35" s="162"/>
      <c r="U35" s="154"/>
      <c r="V35" s="154"/>
      <c r="X35" s="154"/>
      <c r="Y35" s="154"/>
      <c r="Z35" s="154"/>
      <c r="AF35" s="154"/>
    </row>
    <row r="36" spans="2:32">
      <c r="B36" s="136">
        <f t="shared" si="0"/>
        <v>2042</v>
      </c>
      <c r="C36" s="137"/>
      <c r="D36" s="129">
        <f t="shared" si="6"/>
        <v>80.849999999999994</v>
      </c>
      <c r="E36" s="129">
        <f t="shared" si="4"/>
        <v>41.18</v>
      </c>
      <c r="F36" s="129">
        <f t="shared" si="6"/>
        <v>0</v>
      </c>
      <c r="G36" s="131">
        <f t="shared" si="7"/>
        <v>46.28028337808523</v>
      </c>
      <c r="H36" s="129">
        <f t="shared" si="2"/>
        <v>0</v>
      </c>
      <c r="I36" s="131">
        <f t="shared" si="8"/>
        <v>46.28028337808523</v>
      </c>
      <c r="J36" s="131">
        <f t="shared" si="10"/>
        <v>122.03</v>
      </c>
      <c r="K36" s="129">
        <f t="shared" si="3"/>
        <v>122.03</v>
      </c>
      <c r="L36" s="120"/>
      <c r="N36" s="118"/>
      <c r="R36" s="161"/>
      <c r="T36" s="162"/>
      <c r="U36" s="154"/>
      <c r="V36" s="154"/>
      <c r="X36" s="154"/>
      <c r="Y36" s="154"/>
      <c r="Z36" s="154"/>
      <c r="AF36" s="154"/>
    </row>
    <row r="37" spans="2:32">
      <c r="B37" s="136">
        <f t="shared" si="0"/>
        <v>2043</v>
      </c>
      <c r="C37" s="137"/>
      <c r="D37" s="129">
        <f t="shared" si="6"/>
        <v>82.55</v>
      </c>
      <c r="E37" s="129">
        <f t="shared" si="4"/>
        <v>42.04</v>
      </c>
      <c r="F37" s="129">
        <f t="shared" si="6"/>
        <v>0</v>
      </c>
      <c r="G37" s="131">
        <f t="shared" si="7"/>
        <v>47.251171892777506</v>
      </c>
      <c r="H37" s="129">
        <f t="shared" si="2"/>
        <v>0</v>
      </c>
      <c r="I37" s="131">
        <f t="shared" si="8"/>
        <v>47.251171892777506</v>
      </c>
      <c r="J37" s="131">
        <f t="shared" si="10"/>
        <v>124.59</v>
      </c>
      <c r="K37" s="129">
        <f t="shared" si="3"/>
        <v>124.59</v>
      </c>
      <c r="L37" s="120"/>
      <c r="N37" s="118"/>
      <c r="R37" s="161"/>
      <c r="T37" s="162"/>
      <c r="U37" s="154"/>
      <c r="V37" s="154"/>
      <c r="X37" s="154"/>
      <c r="Y37" s="154"/>
      <c r="Z37" s="154"/>
      <c r="AF37" s="154"/>
    </row>
    <row r="38" spans="2:32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  <c r="N38" s="118"/>
      <c r="R38" s="161"/>
      <c r="T38" s="162"/>
      <c r="U38" s="154"/>
      <c r="V38" s="154"/>
      <c r="X38" s="154"/>
      <c r="Y38" s="154"/>
      <c r="Z38" s="154"/>
      <c r="AF38" s="154"/>
    </row>
    <row r="39" spans="2:32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</row>
    <row r="40" spans="2:32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</row>
    <row r="41" spans="2:32">
      <c r="R41" s="120"/>
    </row>
    <row r="42" spans="2:32" ht="14.25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32">
      <c r="B44" s="118" t="s">
        <v>63</v>
      </c>
      <c r="C44" s="141" t="s">
        <v>64</v>
      </c>
      <c r="D44" s="142" t="s">
        <v>102</v>
      </c>
      <c r="AC44" s="279"/>
    </row>
    <row r="45" spans="2:32">
      <c r="C45" s="141" t="str">
        <f>C7</f>
        <v>(a)</v>
      </c>
      <c r="D45" s="118" t="s">
        <v>65</v>
      </c>
      <c r="AC45" s="279"/>
    </row>
    <row r="46" spans="2:32">
      <c r="C46" s="141" t="str">
        <f>D7</f>
        <v>(b)</v>
      </c>
      <c r="D46" s="131" t="str">
        <f>"= "&amp;C7&amp;" x "&amp;C62</f>
        <v>= (a) x 0.05085</v>
      </c>
      <c r="AC46" s="279"/>
    </row>
    <row r="47" spans="2:32">
      <c r="C47" s="141" t="str">
        <f>G7</f>
        <v>(e)</v>
      </c>
      <c r="D47" s="131" t="str">
        <f>"= ("&amp;$D$7&amp;" + "&amp;$E$7&amp;") /  (8.76 x "&amp;TEXT(C63,"0.0%")&amp;")"</f>
        <v>= ((b) + (c)) /  (8.76 x 30.1%)</v>
      </c>
      <c r="AC47" s="279"/>
    </row>
    <row r="48" spans="2:32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5" thickBot="1"/>
    <row r="52" spans="2:25" ht="13.5" thickBot="1">
      <c r="C52" s="42" t="str">
        <f>B2&amp;" - "&amp;B3</f>
        <v>2019 IRP Jim Bridger Solar with Storage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6">
        <v>2029</v>
      </c>
    </row>
    <row r="55" spans="2:25">
      <c r="B55" s="85" t="s">
        <v>101</v>
      </c>
      <c r="C55" s="171">
        <v>1608.8221683005897</v>
      </c>
      <c r="D55" s="118" t="s">
        <v>65</v>
      </c>
      <c r="O55" s="284">
        <v>359.4</v>
      </c>
      <c r="P55" s="118" t="s">
        <v>32</v>
      </c>
      <c r="Q55" s="276" t="s">
        <v>176</v>
      </c>
      <c r="R55" s="276" t="s">
        <v>112</v>
      </c>
      <c r="T55" s="276" t="str">
        <f>$Q$55&amp;"Proposed Station Capital Costs"</f>
        <v>L_.JBB_PVSProposed Station Capital Costs</v>
      </c>
    </row>
    <row r="56" spans="2:25">
      <c r="B56" s="85" t="s">
        <v>101</v>
      </c>
      <c r="C56" s="270">
        <v>24.570618817436728</v>
      </c>
      <c r="D56" s="118" t="s">
        <v>68</v>
      </c>
      <c r="R56" s="120"/>
      <c r="T56" s="276" t="str">
        <f>$Q$55&amp;"Proposed Station Fixed Costs"</f>
        <v>L_.JBB_PVSProposed Station Fixed Costs</v>
      </c>
    </row>
    <row r="57" spans="2:25" ht="24" customHeight="1">
      <c r="B57" s="85"/>
      <c r="C57" s="272"/>
      <c r="D57" s="118" t="s">
        <v>109</v>
      </c>
      <c r="Q57" s="348" t="str">
        <f>Q55&amp;Q54</f>
        <v>L_.JBB_PVS2029</v>
      </c>
      <c r="T57" s="276" t="str">
        <f>$Q$55&amp;"Proposed Station Variable O&amp;M Costs"</f>
        <v>L_.JBB_PVSProposed Station Variable O&amp;M Costs</v>
      </c>
    </row>
    <row r="58" spans="2:25">
      <c r="B58" s="85" t="s">
        <v>101</v>
      </c>
      <c r="C58" s="270">
        <v>0</v>
      </c>
      <c r="D58" s="118" t="s">
        <v>69</v>
      </c>
      <c r="K58" s="120"/>
      <c r="L58" s="150"/>
      <c r="M58" s="52"/>
      <c r="N58" s="164"/>
      <c r="O58" s="52"/>
      <c r="P58" s="52"/>
      <c r="Q58" s="120" t="s">
        <v>239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1" t="str">
        <f>LEFT(RIGHT(INDEX('Table 3 TransCost'!$39:$39,1,MATCH(F60,'Table 3 TransCost'!$4:$4,0)),6),5)</f>
        <v>2029$</v>
      </c>
      <c r="C60" s="272">
        <f>INDEX('Table 3 TransCost'!$39:$39,1,MATCH(F60,'Table 3 TransCost'!$4:$4,0)+2)</f>
        <v>0</v>
      </c>
      <c r="D60" s="118" t="s">
        <v>224</v>
      </c>
      <c r="F60" s="276" t="s">
        <v>225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>
      <c r="C62" s="271">
        <v>5.0849999999999999E-2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09">
        <v>0.30099999999999999</v>
      </c>
      <c r="D63" s="118" t="s">
        <v>37</v>
      </c>
    </row>
    <row r="64" spans="2:25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11">C66+1</f>
        <v>2018</v>
      </c>
      <c r="D67" s="41">
        <v>2.4E-2</v>
      </c>
      <c r="E67" s="85"/>
      <c r="F67" s="87">
        <f t="shared" ref="F67:F74" si="12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11"/>
        <v>2019</v>
      </c>
      <c r="D68" s="41">
        <v>1.7999999999999999E-2</v>
      </c>
      <c r="E68" s="85"/>
      <c r="F68" s="87">
        <f t="shared" si="12"/>
        <v>2028</v>
      </c>
      <c r="G68" s="41">
        <v>2.3E-2</v>
      </c>
      <c r="H68" s="41"/>
      <c r="I68" s="87">
        <f t="shared" ref="I68:I74" si="13">I67+1</f>
        <v>2037</v>
      </c>
      <c r="J68" s="41">
        <v>2.1000000000000001E-2</v>
      </c>
    </row>
    <row r="69" spans="3:14">
      <c r="C69" s="87">
        <f t="shared" si="11"/>
        <v>2020</v>
      </c>
      <c r="D69" s="41">
        <v>1.9E-2</v>
      </c>
      <c r="E69" s="85"/>
      <c r="F69" s="87">
        <f t="shared" si="12"/>
        <v>2029</v>
      </c>
      <c r="G69" s="41">
        <v>2.3E-2</v>
      </c>
      <c r="H69" s="41"/>
      <c r="I69" s="87">
        <f t="shared" si="13"/>
        <v>2038</v>
      </c>
      <c r="J69" s="41">
        <v>2.1000000000000001E-2</v>
      </c>
    </row>
    <row r="70" spans="3:14">
      <c r="C70" s="87">
        <f t="shared" si="11"/>
        <v>2021</v>
      </c>
      <c r="D70" s="41">
        <v>0.02</v>
      </c>
      <c r="E70" s="85"/>
      <c r="F70" s="87">
        <f t="shared" si="12"/>
        <v>2030</v>
      </c>
      <c r="G70" s="41">
        <v>2.1999999999999999E-2</v>
      </c>
      <c r="H70" s="41"/>
      <c r="I70" s="87">
        <f t="shared" si="13"/>
        <v>2039</v>
      </c>
      <c r="J70" s="41">
        <v>2.1000000000000001E-2</v>
      </c>
    </row>
    <row r="71" spans="3:14">
      <c r="C71" s="87">
        <f t="shared" si="11"/>
        <v>2022</v>
      </c>
      <c r="D71" s="41">
        <v>2.5000000000000001E-2</v>
      </c>
      <c r="E71" s="85"/>
      <c r="F71" s="87">
        <f t="shared" si="12"/>
        <v>2031</v>
      </c>
      <c r="G71" s="41">
        <v>2.1999999999999999E-2</v>
      </c>
      <c r="H71" s="41"/>
      <c r="I71" s="87">
        <f t="shared" si="13"/>
        <v>2040</v>
      </c>
      <c r="J71" s="41">
        <v>2.1000000000000001E-2</v>
      </c>
    </row>
    <row r="72" spans="3:14" s="120" customFormat="1">
      <c r="C72" s="87">
        <f t="shared" si="11"/>
        <v>2023</v>
      </c>
      <c r="D72" s="41">
        <v>2.5000000000000001E-2</v>
      </c>
      <c r="E72" s="86"/>
      <c r="F72" s="87">
        <f t="shared" si="12"/>
        <v>2032</v>
      </c>
      <c r="G72" s="41">
        <v>2.1999999999999999E-2</v>
      </c>
      <c r="H72" s="41"/>
      <c r="I72" s="87">
        <f t="shared" si="13"/>
        <v>2041</v>
      </c>
      <c r="J72" s="41">
        <v>2.1000000000000001E-2</v>
      </c>
      <c r="N72" s="165"/>
    </row>
    <row r="73" spans="3:14" s="120" customFormat="1">
      <c r="C73" s="87">
        <f t="shared" si="11"/>
        <v>2024</v>
      </c>
      <c r="D73" s="41">
        <v>2.4E-2</v>
      </c>
      <c r="E73" s="86"/>
      <c r="F73" s="87">
        <f t="shared" si="12"/>
        <v>2033</v>
      </c>
      <c r="G73" s="41">
        <v>2.1000000000000001E-2</v>
      </c>
      <c r="H73" s="41"/>
      <c r="I73" s="87">
        <f t="shared" si="13"/>
        <v>2042</v>
      </c>
      <c r="J73" s="41">
        <v>2.1000000000000001E-2</v>
      </c>
      <c r="N73" s="165"/>
    </row>
    <row r="74" spans="3:14" s="120" customFormat="1">
      <c r="C74" s="87">
        <f t="shared" si="11"/>
        <v>2025</v>
      </c>
      <c r="D74" s="41">
        <v>2.3E-2</v>
      </c>
      <c r="E74" s="86"/>
      <c r="F74" s="87">
        <f t="shared" si="12"/>
        <v>2034</v>
      </c>
      <c r="G74" s="41">
        <v>2.1000000000000001E-2</v>
      </c>
      <c r="H74" s="41"/>
      <c r="I74" s="87">
        <f t="shared" si="13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80" zoomScaleNormal="80" workbookViewId="0">
      <selection activeCell="H12" sqref="H12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2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11.5" style="118" customWidth="1"/>
    <col min="16" max="17" width="16" style="118" customWidth="1"/>
    <col min="18" max="18" width="18.1640625" style="118" customWidth="1"/>
    <col min="19" max="19" width="9.33203125" style="118"/>
    <col min="20" max="20" width="22.33203125" style="118" customWidth="1"/>
    <col min="21" max="21" width="18.1640625" style="118" customWidth="1"/>
    <col min="22" max="22" width="9.6640625" style="118" bestFit="1" customWidth="1"/>
    <col min="23" max="24" width="9.33203125" style="118"/>
    <col min="25" max="25" width="12" style="118" bestFit="1" customWidth="1"/>
    <col min="26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32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32" ht="15.75">
      <c r="B2" s="116" t="s">
        <v>155</v>
      </c>
      <c r="C2" s="117"/>
      <c r="D2" s="117"/>
      <c r="E2" s="117"/>
      <c r="F2" s="117"/>
      <c r="G2" s="117"/>
      <c r="H2" s="117"/>
      <c r="I2" s="117"/>
      <c r="J2" s="117"/>
    </row>
    <row r="3" spans="2:32" ht="15.75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32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32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  <c r="Y5" s="215"/>
      <c r="Z5" s="215"/>
    </row>
    <row r="6" spans="2:32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32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32" ht="6" customHeight="1">
      <c r="K8" s="120"/>
      <c r="R8" s="120"/>
    </row>
    <row r="9" spans="2:32" ht="15.75">
      <c r="B9" s="43" t="str">
        <f>C52</f>
        <v>2019 IRP Southen Oregon Solar with Storage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32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32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32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W12" s="154"/>
      <c r="Y12" s="154"/>
      <c r="Z12" s="154"/>
      <c r="AF12" s="154"/>
    </row>
    <row r="13" spans="2:32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W13" s="154"/>
      <c r="Y13" s="154"/>
      <c r="Z13" s="154"/>
      <c r="AF13" s="154"/>
    </row>
    <row r="14" spans="2:32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W14" s="154"/>
      <c r="Y14" s="154"/>
      <c r="Z14" s="154"/>
      <c r="AF14" s="154"/>
    </row>
    <row r="15" spans="2:32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3"/>
      <c r="P15" s="134"/>
      <c r="Q15" s="135"/>
      <c r="R15" s="120"/>
      <c r="V15" s="154"/>
      <c r="W15" s="154"/>
      <c r="Y15" s="154"/>
      <c r="Z15" s="154"/>
      <c r="AF15" s="154"/>
    </row>
    <row r="16" spans="2:32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O16" s="350"/>
      <c r="R16" s="120"/>
      <c r="V16" s="154"/>
      <c r="W16" s="154"/>
      <c r="Y16" s="154"/>
      <c r="Z16" s="154"/>
      <c r="AF16" s="154"/>
    </row>
    <row r="17" spans="2:32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99"/>
      <c r="R17" s="120"/>
      <c r="V17" s="154"/>
      <c r="W17" s="154"/>
      <c r="Y17" s="154"/>
      <c r="Z17" s="154"/>
      <c r="AF17" s="154"/>
    </row>
    <row r="18" spans="2:32">
      <c r="B18" s="136">
        <f t="shared" si="0"/>
        <v>2024</v>
      </c>
      <c r="C18" s="349">
        <v>1296.5513342379013</v>
      </c>
      <c r="D18" s="129">
        <f>C18*$C$62</f>
        <v>65.929635345997283</v>
      </c>
      <c r="E18" s="129">
        <f t="shared" si="1"/>
        <v>27.98</v>
      </c>
      <c r="F18" s="200">
        <f>C60</f>
        <v>0</v>
      </c>
      <c r="G18" s="131">
        <f>(D18+E18+F18)/(8.76*$C$63)</f>
        <v>36.095212146578916</v>
      </c>
      <c r="H18" s="129">
        <f t="shared" si="2"/>
        <v>0</v>
      </c>
      <c r="I18" s="131">
        <f>(G18+H18)</f>
        <v>36.095212146578916</v>
      </c>
      <c r="J18" s="131">
        <f t="shared" ref="J18:J32" si="4">ROUND(I18*$C$63*8.76,2)</f>
        <v>93.91</v>
      </c>
      <c r="K18" s="129">
        <f t="shared" si="3"/>
        <v>93.909635345997287</v>
      </c>
      <c r="L18" s="120"/>
      <c r="N18" s="118"/>
      <c r="O18" s="351"/>
      <c r="Q18" s="154"/>
      <c r="R18" s="120"/>
      <c r="T18" s="162"/>
      <c r="U18" s="154"/>
      <c r="V18" s="154"/>
      <c r="W18" s="154"/>
      <c r="X18" s="154"/>
      <c r="Y18" s="154"/>
      <c r="Z18" s="154"/>
      <c r="AA18" s="282"/>
      <c r="AB18" s="281"/>
      <c r="AF18" s="154"/>
    </row>
    <row r="19" spans="2:32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67.45</v>
      </c>
      <c r="E19" s="129">
        <f t="shared" si="1"/>
        <v>28.62</v>
      </c>
      <c r="F19" s="129">
        <f t="shared" si="5"/>
        <v>0</v>
      </c>
      <c r="G19" s="131">
        <f t="shared" ref="G19:G37" si="6">(D19+E19+F19)/(8.76*$C$63)</f>
        <v>36.925572313700172</v>
      </c>
      <c r="H19" s="129">
        <f t="shared" si="2"/>
        <v>0</v>
      </c>
      <c r="I19" s="131">
        <f t="shared" ref="I19:I37" si="7">(G19+H19)</f>
        <v>36.925572313700172</v>
      </c>
      <c r="J19" s="131">
        <f t="shared" si="4"/>
        <v>96.07</v>
      </c>
      <c r="K19" s="129">
        <f t="shared" si="3"/>
        <v>96.070000000000007</v>
      </c>
      <c r="L19" s="120"/>
      <c r="N19" s="118"/>
      <c r="R19" s="120"/>
      <c r="T19" s="162"/>
      <c r="U19" s="154"/>
      <c r="V19" s="154"/>
      <c r="W19" s="154"/>
      <c r="X19" s="154"/>
      <c r="Y19" s="154"/>
      <c r="Z19" s="154"/>
      <c r="AF19" s="154"/>
    </row>
    <row r="20" spans="2:32">
      <c r="B20" s="136">
        <f t="shared" si="0"/>
        <v>2026</v>
      </c>
      <c r="C20" s="137"/>
      <c r="D20" s="129">
        <f t="shared" si="5"/>
        <v>69</v>
      </c>
      <c r="E20" s="129">
        <f t="shared" si="1"/>
        <v>29.28</v>
      </c>
      <c r="F20" s="129">
        <f t="shared" si="5"/>
        <v>0</v>
      </c>
      <c r="G20" s="131">
        <f t="shared" si="6"/>
        <v>37.775010377750107</v>
      </c>
      <c r="H20" s="129">
        <f t="shared" si="2"/>
        <v>0</v>
      </c>
      <c r="I20" s="131">
        <f t="shared" si="7"/>
        <v>37.775010377750107</v>
      </c>
      <c r="J20" s="131">
        <f t="shared" si="4"/>
        <v>98.28</v>
      </c>
      <c r="K20" s="129">
        <f t="shared" si="3"/>
        <v>98.28</v>
      </c>
      <c r="L20" s="120"/>
      <c r="N20" s="118"/>
      <c r="R20" s="161"/>
      <c r="T20" s="162"/>
      <c r="U20" s="154"/>
      <c r="V20" s="154"/>
      <c r="W20" s="154"/>
      <c r="X20" s="154"/>
      <c r="Y20" s="154"/>
      <c r="Z20" s="154"/>
      <c r="AF20" s="154"/>
    </row>
    <row r="21" spans="2:32">
      <c r="B21" s="136">
        <f t="shared" si="0"/>
        <v>2027</v>
      </c>
      <c r="C21" s="137"/>
      <c r="D21" s="129">
        <f t="shared" si="5"/>
        <v>70.59</v>
      </c>
      <c r="E21" s="129">
        <f t="shared" si="1"/>
        <v>29.95</v>
      </c>
      <c r="F21" s="129">
        <f t="shared" si="5"/>
        <v>0</v>
      </c>
      <c r="G21" s="131">
        <f t="shared" si="6"/>
        <v>38.643666497547784</v>
      </c>
      <c r="H21" s="129">
        <f t="shared" si="2"/>
        <v>0</v>
      </c>
      <c r="I21" s="131">
        <f t="shared" si="7"/>
        <v>38.643666497547784</v>
      </c>
      <c r="J21" s="131">
        <f t="shared" si="4"/>
        <v>100.54</v>
      </c>
      <c r="K21" s="129">
        <f t="shared" si="3"/>
        <v>100.54</v>
      </c>
      <c r="L21" s="120"/>
      <c r="N21" s="118"/>
      <c r="R21" s="161"/>
      <c r="T21" s="162"/>
      <c r="U21" s="154"/>
      <c r="V21" s="154"/>
      <c r="W21" s="154"/>
      <c r="X21" s="154"/>
      <c r="Y21" s="154"/>
      <c r="Z21" s="154"/>
      <c r="AF21" s="154"/>
    </row>
    <row r="22" spans="2:32">
      <c r="B22" s="136">
        <f t="shared" si="0"/>
        <v>2028</v>
      </c>
      <c r="C22" s="137"/>
      <c r="D22" s="129">
        <f t="shared" si="5"/>
        <v>72.209999999999994</v>
      </c>
      <c r="E22" s="129">
        <f t="shared" si="1"/>
        <v>30.64</v>
      </c>
      <c r="F22" s="129">
        <f t="shared" si="5"/>
        <v>0</v>
      </c>
      <c r="G22" s="131">
        <f t="shared" si="6"/>
        <v>39.531540673093183</v>
      </c>
      <c r="H22" s="129">
        <f t="shared" si="2"/>
        <v>0</v>
      </c>
      <c r="I22" s="131">
        <f t="shared" si="7"/>
        <v>39.531540673093183</v>
      </c>
      <c r="J22" s="131">
        <f t="shared" si="4"/>
        <v>102.85</v>
      </c>
      <c r="K22" s="129">
        <f t="shared" si="3"/>
        <v>102.85</v>
      </c>
      <c r="L22" s="120"/>
      <c r="N22" s="118"/>
      <c r="R22" s="161"/>
      <c r="T22" s="162"/>
      <c r="U22" s="154"/>
      <c r="V22" s="154"/>
      <c r="W22" s="154"/>
      <c r="X22" s="154"/>
      <c r="Y22" s="154"/>
      <c r="Z22" s="154"/>
      <c r="AF22" s="154"/>
    </row>
    <row r="23" spans="2:32">
      <c r="B23" s="136">
        <f t="shared" si="0"/>
        <v>2029</v>
      </c>
      <c r="C23" s="137"/>
      <c r="D23" s="129">
        <f t="shared" si="5"/>
        <v>73.87</v>
      </c>
      <c r="E23" s="129">
        <f t="shared" si="1"/>
        <v>31.34</v>
      </c>
      <c r="F23" s="129">
        <f t="shared" si="5"/>
        <v>0</v>
      </c>
      <c r="G23" s="131">
        <f t="shared" si="6"/>
        <v>40.438632904386338</v>
      </c>
      <c r="H23" s="129">
        <f t="shared" si="2"/>
        <v>0</v>
      </c>
      <c r="I23" s="131">
        <f t="shared" si="7"/>
        <v>40.438632904386338</v>
      </c>
      <c r="J23" s="131">
        <f t="shared" si="4"/>
        <v>105.21</v>
      </c>
      <c r="K23" s="129">
        <f t="shared" si="3"/>
        <v>105.21000000000001</v>
      </c>
      <c r="L23" s="120"/>
      <c r="N23" s="118"/>
      <c r="R23" s="161"/>
      <c r="T23" s="162"/>
      <c r="U23" s="154"/>
      <c r="V23" s="154"/>
      <c r="W23" s="154"/>
      <c r="X23" s="154"/>
      <c r="Y23" s="154"/>
      <c r="Z23" s="154"/>
      <c r="AF23" s="154"/>
    </row>
    <row r="24" spans="2:32">
      <c r="B24" s="136">
        <f t="shared" si="0"/>
        <v>2030</v>
      </c>
      <c r="C24" s="137"/>
      <c r="D24" s="129">
        <f t="shared" si="5"/>
        <v>75.5</v>
      </c>
      <c r="E24" s="129">
        <f t="shared" si="1"/>
        <v>32.03</v>
      </c>
      <c r="F24" s="129">
        <f t="shared" si="5"/>
        <v>0</v>
      </c>
      <c r="G24" s="131">
        <f t="shared" si="6"/>
        <v>41.330350691081286</v>
      </c>
      <c r="H24" s="129">
        <f t="shared" si="2"/>
        <v>0</v>
      </c>
      <c r="I24" s="131">
        <f t="shared" si="7"/>
        <v>41.330350691081286</v>
      </c>
      <c r="J24" s="131">
        <f t="shared" si="4"/>
        <v>107.53</v>
      </c>
      <c r="K24" s="129">
        <f t="shared" si="3"/>
        <v>107.53</v>
      </c>
      <c r="L24" s="120"/>
      <c r="N24" s="118"/>
      <c r="R24" s="161"/>
      <c r="T24" s="162"/>
      <c r="U24" s="154"/>
      <c r="V24" s="154"/>
      <c r="W24" s="154"/>
      <c r="X24" s="154"/>
      <c r="Y24" s="154"/>
      <c r="Z24" s="154"/>
      <c r="AF24" s="154"/>
    </row>
    <row r="25" spans="2:32">
      <c r="B25" s="136">
        <f t="shared" si="0"/>
        <v>2031</v>
      </c>
      <c r="C25" s="137"/>
      <c r="D25" s="129">
        <f t="shared" si="5"/>
        <v>77.16</v>
      </c>
      <c r="E25" s="129">
        <f t="shared" si="1"/>
        <v>32.729999999999997</v>
      </c>
      <c r="F25" s="129">
        <f t="shared" si="5"/>
        <v>0</v>
      </c>
      <c r="G25" s="131">
        <f t="shared" si="6"/>
        <v>42.237442922374427</v>
      </c>
      <c r="H25" s="129">
        <f t="shared" si="2"/>
        <v>0</v>
      </c>
      <c r="I25" s="131">
        <f t="shared" si="7"/>
        <v>42.237442922374427</v>
      </c>
      <c r="J25" s="131">
        <f t="shared" si="4"/>
        <v>109.89</v>
      </c>
      <c r="K25" s="129">
        <f t="shared" si="3"/>
        <v>109.88999999999999</v>
      </c>
      <c r="L25" s="120"/>
      <c r="N25" s="118"/>
      <c r="R25" s="161"/>
      <c r="T25" s="162"/>
      <c r="U25" s="154"/>
      <c r="V25" s="154"/>
      <c r="W25" s="154"/>
      <c r="X25" s="154"/>
      <c r="Y25" s="154"/>
      <c r="Z25" s="154"/>
      <c r="AF25" s="154"/>
    </row>
    <row r="26" spans="2:32">
      <c r="B26" s="136">
        <f t="shared" si="0"/>
        <v>2032</v>
      </c>
      <c r="C26" s="137"/>
      <c r="D26" s="129">
        <f t="shared" si="5"/>
        <v>78.86</v>
      </c>
      <c r="E26" s="129">
        <f t="shared" si="1"/>
        <v>33.450000000000003</v>
      </c>
      <c r="F26" s="129">
        <f t="shared" si="5"/>
        <v>0</v>
      </c>
      <c r="G26" s="131">
        <f t="shared" si="6"/>
        <v>43.16759682056486</v>
      </c>
      <c r="H26" s="129">
        <f t="shared" si="2"/>
        <v>0</v>
      </c>
      <c r="I26" s="131">
        <f t="shared" si="7"/>
        <v>43.16759682056486</v>
      </c>
      <c r="J26" s="131">
        <f t="shared" si="4"/>
        <v>112.31</v>
      </c>
      <c r="K26" s="129">
        <f t="shared" si="3"/>
        <v>112.31</v>
      </c>
      <c r="L26" s="120"/>
      <c r="N26" s="118"/>
      <c r="R26" s="161"/>
      <c r="T26" s="162"/>
      <c r="U26" s="154"/>
      <c r="V26" s="154"/>
      <c r="W26" s="154"/>
      <c r="X26" s="154"/>
      <c r="Y26" s="154"/>
      <c r="Z26" s="154"/>
      <c r="AF26" s="154"/>
    </row>
    <row r="27" spans="2:32">
      <c r="B27" s="136">
        <f t="shared" si="0"/>
        <v>2033</v>
      </c>
      <c r="C27" s="137"/>
      <c r="D27" s="129">
        <f t="shared" si="5"/>
        <v>80.52</v>
      </c>
      <c r="E27" s="129">
        <f t="shared" si="1"/>
        <v>34.15</v>
      </c>
      <c r="F27" s="129">
        <f t="shared" si="5"/>
        <v>0</v>
      </c>
      <c r="G27" s="131">
        <f t="shared" si="6"/>
        <v>44.074689051858002</v>
      </c>
      <c r="H27" s="129">
        <f t="shared" si="2"/>
        <v>0</v>
      </c>
      <c r="I27" s="131">
        <f t="shared" si="7"/>
        <v>44.074689051858002</v>
      </c>
      <c r="J27" s="131">
        <f t="shared" si="4"/>
        <v>114.67</v>
      </c>
      <c r="K27" s="129">
        <f t="shared" si="3"/>
        <v>114.66999999999999</v>
      </c>
      <c r="L27" s="120"/>
      <c r="N27" s="118"/>
      <c r="R27" s="161"/>
      <c r="T27" s="162"/>
      <c r="U27" s="154"/>
      <c r="V27" s="154"/>
      <c r="W27" s="154"/>
      <c r="X27" s="154"/>
      <c r="Y27" s="154"/>
      <c r="Z27" s="154"/>
      <c r="AF27" s="154"/>
    </row>
    <row r="28" spans="2:32">
      <c r="B28" s="136">
        <f t="shared" si="0"/>
        <v>2034</v>
      </c>
      <c r="C28" s="137"/>
      <c r="D28" s="129">
        <f t="shared" si="5"/>
        <v>82.21</v>
      </c>
      <c r="E28" s="129">
        <f t="shared" si="1"/>
        <v>34.869999999999997</v>
      </c>
      <c r="F28" s="129">
        <f t="shared" si="5"/>
        <v>0</v>
      </c>
      <c r="G28" s="131">
        <f t="shared" si="6"/>
        <v>45.000999338898879</v>
      </c>
      <c r="H28" s="129">
        <f t="shared" si="2"/>
        <v>0</v>
      </c>
      <c r="I28" s="131">
        <f t="shared" si="7"/>
        <v>45.000999338898879</v>
      </c>
      <c r="J28" s="131">
        <f t="shared" si="4"/>
        <v>117.08</v>
      </c>
      <c r="K28" s="129">
        <f t="shared" si="3"/>
        <v>117.07999999999998</v>
      </c>
      <c r="L28" s="120"/>
      <c r="N28" s="118"/>
      <c r="R28" s="161"/>
      <c r="T28" s="162"/>
      <c r="U28" s="154"/>
      <c r="V28" s="154"/>
      <c r="W28" s="154"/>
      <c r="X28" s="154"/>
      <c r="Y28" s="154"/>
      <c r="Z28" s="154"/>
      <c r="AF28" s="154"/>
    </row>
    <row r="29" spans="2:32">
      <c r="B29" s="136">
        <f t="shared" si="0"/>
        <v>2035</v>
      </c>
      <c r="C29" s="137"/>
      <c r="D29" s="129">
        <f t="shared" si="5"/>
        <v>83.94</v>
      </c>
      <c r="E29" s="129">
        <f t="shared" si="1"/>
        <v>35.6</v>
      </c>
      <c r="F29" s="129">
        <f t="shared" si="5"/>
        <v>0</v>
      </c>
      <c r="G29" s="131">
        <f t="shared" si="6"/>
        <v>45.946527681687499</v>
      </c>
      <c r="H29" s="129">
        <f t="shared" si="2"/>
        <v>0</v>
      </c>
      <c r="I29" s="131">
        <f t="shared" si="7"/>
        <v>45.946527681687499</v>
      </c>
      <c r="J29" s="131">
        <f t="shared" si="4"/>
        <v>119.54</v>
      </c>
      <c r="K29" s="129">
        <f t="shared" si="3"/>
        <v>119.53999999999999</v>
      </c>
      <c r="L29" s="120"/>
      <c r="N29" s="118"/>
      <c r="R29" s="161"/>
      <c r="T29" s="162"/>
      <c r="U29" s="154"/>
      <c r="V29" s="154"/>
      <c r="W29" s="154"/>
      <c r="X29" s="154"/>
      <c r="Y29" s="154"/>
      <c r="Z29" s="154"/>
      <c r="AF29" s="154"/>
    </row>
    <row r="30" spans="2:32">
      <c r="B30" s="136">
        <f t="shared" si="0"/>
        <v>2036</v>
      </c>
      <c r="C30" s="137"/>
      <c r="D30" s="129">
        <f t="shared" si="5"/>
        <v>85.7</v>
      </c>
      <c r="E30" s="129">
        <f t="shared" si="1"/>
        <v>36.35</v>
      </c>
      <c r="F30" s="129">
        <f t="shared" si="5"/>
        <v>0</v>
      </c>
      <c r="G30" s="131">
        <f t="shared" si="6"/>
        <v>46.911274080223862</v>
      </c>
      <c r="H30" s="129">
        <f t="shared" si="2"/>
        <v>0</v>
      </c>
      <c r="I30" s="131">
        <f t="shared" si="7"/>
        <v>46.911274080223862</v>
      </c>
      <c r="J30" s="131">
        <f t="shared" si="4"/>
        <v>122.05</v>
      </c>
      <c r="K30" s="129">
        <f t="shared" si="3"/>
        <v>122.05000000000001</v>
      </c>
      <c r="L30" s="120"/>
      <c r="N30" s="118"/>
      <c r="R30" s="161"/>
      <c r="T30" s="162"/>
      <c r="U30" s="154"/>
      <c r="V30" s="154"/>
      <c r="W30" s="154"/>
      <c r="X30" s="154"/>
      <c r="Y30" s="154"/>
      <c r="Z30" s="154"/>
      <c r="AF30" s="154"/>
    </row>
    <row r="31" spans="2:32">
      <c r="B31" s="136">
        <f t="shared" si="0"/>
        <v>2037</v>
      </c>
      <c r="C31" s="137"/>
      <c r="D31" s="129">
        <f t="shared" si="5"/>
        <v>87.5</v>
      </c>
      <c r="E31" s="129">
        <f t="shared" si="1"/>
        <v>37.11</v>
      </c>
      <c r="F31" s="129">
        <f t="shared" si="5"/>
        <v>0</v>
      </c>
      <c r="G31" s="131">
        <f t="shared" si="6"/>
        <v>47.895238534507946</v>
      </c>
      <c r="H31" s="129">
        <f t="shared" si="2"/>
        <v>0</v>
      </c>
      <c r="I31" s="131">
        <f t="shared" si="7"/>
        <v>47.895238534507946</v>
      </c>
      <c r="J31" s="131">
        <f t="shared" si="4"/>
        <v>124.61</v>
      </c>
      <c r="K31" s="129">
        <f t="shared" si="3"/>
        <v>124.61</v>
      </c>
      <c r="L31" s="120"/>
      <c r="N31" s="118"/>
      <c r="R31" s="161"/>
      <c r="T31" s="162"/>
      <c r="U31" s="154"/>
      <c r="V31" s="154"/>
      <c r="W31" s="154"/>
      <c r="X31" s="154"/>
      <c r="Y31" s="154"/>
      <c r="Z31" s="154"/>
      <c r="AF31" s="154"/>
    </row>
    <row r="32" spans="2:32">
      <c r="B32" s="136">
        <f t="shared" si="0"/>
        <v>2038</v>
      </c>
      <c r="C32" s="137"/>
      <c r="D32" s="129">
        <f t="shared" si="5"/>
        <v>89.34</v>
      </c>
      <c r="E32" s="129">
        <f t="shared" si="1"/>
        <v>37.89</v>
      </c>
      <c r="F32" s="129">
        <f t="shared" si="5"/>
        <v>0</v>
      </c>
      <c r="G32" s="131">
        <f t="shared" si="6"/>
        <v>48.902264655689315</v>
      </c>
      <c r="H32" s="129">
        <f t="shared" si="2"/>
        <v>0</v>
      </c>
      <c r="I32" s="131">
        <f t="shared" si="7"/>
        <v>48.902264655689315</v>
      </c>
      <c r="J32" s="131">
        <f t="shared" si="4"/>
        <v>127.23</v>
      </c>
      <c r="K32" s="129">
        <f t="shared" si="3"/>
        <v>127.23</v>
      </c>
      <c r="L32" s="120"/>
      <c r="N32" s="118"/>
      <c r="R32" s="161"/>
      <c r="T32" s="162"/>
      <c r="U32" s="154"/>
      <c r="V32" s="154"/>
      <c r="W32" s="154"/>
      <c r="X32" s="154"/>
      <c r="Y32" s="154"/>
      <c r="Z32" s="154"/>
      <c r="AF32" s="154"/>
    </row>
    <row r="33" spans="2:32">
      <c r="B33" s="136">
        <f t="shared" si="0"/>
        <v>2039</v>
      </c>
      <c r="C33" s="137"/>
      <c r="D33" s="129">
        <f t="shared" si="5"/>
        <v>91.22</v>
      </c>
      <c r="E33" s="129">
        <f t="shared" si="1"/>
        <v>38.69</v>
      </c>
      <c r="F33" s="129">
        <f t="shared" si="5"/>
        <v>0</v>
      </c>
      <c r="G33" s="131">
        <f t="shared" si="6"/>
        <v>49.932352443767968</v>
      </c>
      <c r="H33" s="129">
        <f t="shared" si="2"/>
        <v>0</v>
      </c>
      <c r="I33" s="131">
        <f t="shared" si="7"/>
        <v>49.932352443767968</v>
      </c>
      <c r="J33" s="131">
        <f t="shared" ref="J33:J37" si="8">ROUND(I33*$C$63*8.76,2)</f>
        <v>129.91</v>
      </c>
      <c r="K33" s="129">
        <f t="shared" si="3"/>
        <v>129.91</v>
      </c>
      <c r="L33" s="120"/>
      <c r="N33" s="118"/>
      <c r="R33" s="161"/>
      <c r="T33" s="162"/>
      <c r="U33" s="154"/>
      <c r="V33" s="154"/>
      <c r="W33" s="154"/>
      <c r="X33" s="154"/>
      <c r="Y33" s="154"/>
      <c r="Z33" s="154"/>
      <c r="AF33" s="154"/>
    </row>
    <row r="34" spans="2:32">
      <c r="B34" s="136">
        <f t="shared" si="0"/>
        <v>2040</v>
      </c>
      <c r="C34" s="137"/>
      <c r="D34" s="129">
        <f t="shared" si="5"/>
        <v>93.14</v>
      </c>
      <c r="E34" s="129">
        <f t="shared" si="1"/>
        <v>39.5</v>
      </c>
      <c r="F34" s="129">
        <f t="shared" si="5"/>
        <v>0</v>
      </c>
      <c r="G34" s="131">
        <f t="shared" si="6"/>
        <v>50.981658287594357</v>
      </c>
      <c r="H34" s="129">
        <f t="shared" si="2"/>
        <v>0</v>
      </c>
      <c r="I34" s="131">
        <f t="shared" si="7"/>
        <v>50.981658287594357</v>
      </c>
      <c r="J34" s="131">
        <f t="shared" si="8"/>
        <v>132.63999999999999</v>
      </c>
      <c r="K34" s="129">
        <f t="shared" si="3"/>
        <v>132.63999999999999</v>
      </c>
      <c r="L34" s="120"/>
      <c r="N34" s="118"/>
      <c r="R34" s="161"/>
      <c r="T34" s="162"/>
      <c r="U34" s="154"/>
      <c r="V34" s="154"/>
      <c r="W34" s="154"/>
      <c r="X34" s="154"/>
      <c r="Y34" s="154"/>
      <c r="Z34" s="154"/>
      <c r="AF34" s="154"/>
    </row>
    <row r="35" spans="2:32">
      <c r="B35" s="136">
        <f t="shared" si="0"/>
        <v>2041</v>
      </c>
      <c r="C35" s="137"/>
      <c r="D35" s="129">
        <f t="shared" si="5"/>
        <v>95.1</v>
      </c>
      <c r="E35" s="129">
        <f t="shared" si="1"/>
        <v>40.33</v>
      </c>
      <c r="F35" s="129">
        <f t="shared" si="5"/>
        <v>0</v>
      </c>
      <c r="G35" s="131">
        <f t="shared" si="6"/>
        <v>52.054025798318044</v>
      </c>
      <c r="H35" s="129">
        <f t="shared" si="2"/>
        <v>0</v>
      </c>
      <c r="I35" s="131">
        <f t="shared" si="7"/>
        <v>52.054025798318044</v>
      </c>
      <c r="J35" s="131">
        <f t="shared" si="8"/>
        <v>135.43</v>
      </c>
      <c r="K35" s="129">
        <f t="shared" si="3"/>
        <v>135.43</v>
      </c>
      <c r="L35" s="120"/>
      <c r="N35" s="118"/>
      <c r="R35" s="161"/>
      <c r="T35" s="162"/>
      <c r="U35" s="154"/>
      <c r="V35" s="154"/>
      <c r="W35" s="154"/>
      <c r="X35" s="154"/>
      <c r="Y35" s="154"/>
      <c r="Z35" s="154"/>
      <c r="AF35" s="154"/>
    </row>
    <row r="36" spans="2:32">
      <c r="B36" s="136">
        <f t="shared" si="0"/>
        <v>2042</v>
      </c>
      <c r="C36" s="137"/>
      <c r="D36" s="129">
        <f t="shared" si="5"/>
        <v>97.1</v>
      </c>
      <c r="E36" s="129">
        <f t="shared" si="1"/>
        <v>41.18</v>
      </c>
      <c r="F36" s="129">
        <f t="shared" si="5"/>
        <v>0</v>
      </c>
      <c r="G36" s="131">
        <f t="shared" si="6"/>
        <v>53.149454975939001</v>
      </c>
      <c r="H36" s="129">
        <f t="shared" si="2"/>
        <v>0</v>
      </c>
      <c r="I36" s="131">
        <f t="shared" si="7"/>
        <v>53.149454975939001</v>
      </c>
      <c r="J36" s="131">
        <f t="shared" si="8"/>
        <v>138.28</v>
      </c>
      <c r="K36" s="129">
        <f t="shared" si="3"/>
        <v>138.28</v>
      </c>
      <c r="L36" s="120"/>
      <c r="N36" s="118"/>
      <c r="R36" s="161"/>
      <c r="T36" s="162"/>
      <c r="U36" s="154"/>
      <c r="V36" s="154"/>
      <c r="W36" s="154"/>
      <c r="X36" s="154"/>
      <c r="Y36" s="154"/>
      <c r="Z36" s="154"/>
      <c r="AF36" s="154"/>
    </row>
    <row r="37" spans="2:32">
      <c r="B37" s="136">
        <f t="shared" si="0"/>
        <v>2043</v>
      </c>
      <c r="C37" s="137"/>
      <c r="D37" s="129">
        <f t="shared" si="5"/>
        <v>99.14</v>
      </c>
      <c r="E37" s="129">
        <f t="shared" si="1"/>
        <v>42.04</v>
      </c>
      <c r="F37" s="129">
        <f t="shared" si="5"/>
        <v>0</v>
      </c>
      <c r="G37" s="131">
        <f t="shared" si="6"/>
        <v>54.264102209307694</v>
      </c>
      <c r="H37" s="129">
        <f t="shared" si="2"/>
        <v>0</v>
      </c>
      <c r="I37" s="131">
        <f t="shared" si="7"/>
        <v>54.264102209307694</v>
      </c>
      <c r="J37" s="131">
        <f t="shared" si="8"/>
        <v>141.18</v>
      </c>
      <c r="K37" s="129">
        <f t="shared" si="3"/>
        <v>141.18</v>
      </c>
      <c r="L37" s="120"/>
      <c r="N37" s="118"/>
      <c r="R37" s="161"/>
      <c r="T37" s="162"/>
      <c r="U37" s="154"/>
      <c r="V37" s="154"/>
      <c r="W37" s="154"/>
      <c r="X37" s="154"/>
      <c r="Y37" s="154"/>
      <c r="Z37" s="154"/>
      <c r="AF37" s="154"/>
    </row>
    <row r="38" spans="2:32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  <c r="N38" s="118"/>
      <c r="R38" s="161"/>
      <c r="T38" s="162"/>
      <c r="U38" s="154"/>
      <c r="V38" s="154"/>
      <c r="W38" s="154"/>
      <c r="X38" s="154"/>
      <c r="Y38" s="154"/>
      <c r="Z38" s="154"/>
      <c r="AF38" s="154"/>
    </row>
    <row r="39" spans="2:32">
      <c r="B39" s="136"/>
      <c r="C39" s="137"/>
      <c r="D39" s="129"/>
      <c r="E39" s="129"/>
      <c r="F39" s="131"/>
      <c r="G39" s="129"/>
      <c r="H39" s="129"/>
      <c r="I39" s="131"/>
      <c r="J39" s="131"/>
      <c r="K39" s="129"/>
      <c r="L39" s="120"/>
      <c r="N39" s="118"/>
      <c r="R39" s="161"/>
      <c r="T39" s="162"/>
      <c r="U39" s="154"/>
      <c r="V39" s="154"/>
      <c r="W39" s="154"/>
      <c r="X39" s="154"/>
      <c r="Y39" s="154"/>
      <c r="Z39" s="154"/>
      <c r="AF39" s="154"/>
    </row>
    <row r="40" spans="2:32">
      <c r="B40" s="136"/>
      <c r="C40" s="137"/>
      <c r="D40" s="129"/>
      <c r="E40" s="129"/>
      <c r="F40" s="131"/>
      <c r="G40" s="129"/>
      <c r="H40" s="129"/>
      <c r="I40" s="131"/>
      <c r="J40" s="131"/>
      <c r="K40" s="129"/>
      <c r="L40" s="120"/>
      <c r="N40" s="118"/>
      <c r="R40" s="161"/>
      <c r="T40" s="162"/>
      <c r="U40" s="154"/>
      <c r="V40" s="154"/>
      <c r="W40" s="154"/>
      <c r="X40" s="154"/>
      <c r="Y40" s="154"/>
      <c r="Z40" s="154"/>
      <c r="AF40" s="154"/>
    </row>
    <row r="41" spans="2:32">
      <c r="R41" s="120"/>
    </row>
    <row r="42" spans="2:32" ht="14.25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32">
      <c r="B44" s="118" t="s">
        <v>63</v>
      </c>
      <c r="C44" s="141" t="s">
        <v>64</v>
      </c>
      <c r="D44" s="142" t="s">
        <v>102</v>
      </c>
    </row>
    <row r="45" spans="2:32">
      <c r="C45" s="141" t="str">
        <f>C7</f>
        <v>(a)</v>
      </c>
      <c r="D45" s="118" t="s">
        <v>65</v>
      </c>
    </row>
    <row r="46" spans="2:32">
      <c r="C46" s="141" t="str">
        <f>D7</f>
        <v>(b)</v>
      </c>
      <c r="D46" s="131" t="str">
        <f>"= "&amp;C7&amp;" x "&amp;C62</f>
        <v>= (a) x 0.05085</v>
      </c>
    </row>
    <row r="47" spans="2:32">
      <c r="C47" s="141" t="str">
        <f>G7</f>
        <v>(e)</v>
      </c>
      <c r="D47" s="131" t="str">
        <f>"= ("&amp;$D$7&amp;" + "&amp;$E$7&amp;") /  (8.76 x "&amp;TEXT(C63,"0.0%")&amp;")"</f>
        <v>= ((b) + (c)) /  (8.76 x 29.7%)</v>
      </c>
    </row>
    <row r="48" spans="2:32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5" thickBot="1"/>
    <row r="52" spans="2:25" ht="13.5" thickBot="1">
      <c r="C52" s="42" t="str">
        <f>B2&amp;" - "&amp;B3</f>
        <v>2019 IRP Southen Oregon Solar with Storage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6">
        <v>2024</v>
      </c>
    </row>
    <row r="55" spans="2:25">
      <c r="B55" s="85" t="s">
        <v>101</v>
      </c>
      <c r="C55" s="171">
        <v>1698.6767295711138</v>
      </c>
      <c r="D55" s="118" t="s">
        <v>65</v>
      </c>
      <c r="O55" s="352">
        <v>442.2</v>
      </c>
      <c r="P55" s="118" t="s">
        <v>32</v>
      </c>
      <c r="Q55" s="276" t="s">
        <v>151</v>
      </c>
      <c r="R55" s="276" t="s">
        <v>112</v>
      </c>
      <c r="T55" s="276" t="str">
        <f>$Q$55&amp;"Proposed Station Capital Costs"</f>
        <v>H1.SO1_PVSProposed Station Capital Costs</v>
      </c>
    </row>
    <row r="56" spans="2:25">
      <c r="B56" s="85" t="s">
        <v>101</v>
      </c>
      <c r="C56" s="270">
        <v>24.570618817436728</v>
      </c>
      <c r="D56" s="118" t="s">
        <v>68</v>
      </c>
      <c r="O56" s="352">
        <v>57.8</v>
      </c>
      <c r="P56" s="118" t="s">
        <v>32</v>
      </c>
      <c r="Q56" s="276" t="s">
        <v>152</v>
      </c>
      <c r="R56" s="120"/>
      <c r="T56" s="276" t="str">
        <f>$Q$55&amp;"Proposed Station Fixed Costs"</f>
        <v>H1.SO1_PVSProposed Station Fixed Costs</v>
      </c>
    </row>
    <row r="57" spans="2:25" ht="24" customHeight="1">
      <c r="B57" s="85"/>
      <c r="C57" s="272"/>
      <c r="D57" s="118" t="s">
        <v>109</v>
      </c>
      <c r="Q57" s="348" t="str">
        <f>Q55&amp;Q54</f>
        <v>H1.SO1_PVS2024</v>
      </c>
      <c r="T57" s="276" t="str">
        <f>$Q$55&amp;"Proposed Station Variable O&amp;M Costs"</f>
        <v>H1.SO1_PVSProposed Station Variable O&amp;M Costs</v>
      </c>
    </row>
    <row r="58" spans="2:25">
      <c r="B58" s="85" t="s">
        <v>101</v>
      </c>
      <c r="C58" s="270">
        <v>0</v>
      </c>
      <c r="D58" s="118" t="s">
        <v>69</v>
      </c>
      <c r="K58" s="120"/>
      <c r="L58" s="150"/>
      <c r="M58" s="52"/>
      <c r="N58" s="164"/>
      <c r="O58" s="52"/>
      <c r="P58" s="52"/>
      <c r="Q58" s="120" t="s">
        <v>239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1" t="str">
        <f>IFERROR(LEFT(RIGHT(INDEX('Table 3 TransCost'!$39:$39,1,MATCH(F60,'Table 3 TransCost'!$4:$4,0)),6),5),"-")</f>
        <v>-</v>
      </c>
      <c r="C60" s="272">
        <f>IFERROR(INDEX('Table 3 TransCost'!$39:$39,1,MATCH(F60,'Table 3 TransCost'!$4:$4,0)+2),0)</f>
        <v>0</v>
      </c>
      <c r="D60" s="118" t="s">
        <v>224</v>
      </c>
      <c r="F60" s="276" t="s">
        <v>229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>
      <c r="C62" s="271">
        <v>5.0849999999999999E-2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09">
        <v>0.29699999999999999</v>
      </c>
      <c r="D63" s="118" t="s">
        <v>37</v>
      </c>
    </row>
    <row r="64" spans="2:25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70" zoomScaleNormal="70" workbookViewId="0">
      <selection activeCell="A13" sqref="A13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2.832031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10.83203125" style="118" customWidth="1"/>
    <col min="16" max="17" width="16" style="118" customWidth="1"/>
    <col min="18" max="18" width="18.1640625" style="118" customWidth="1"/>
    <col min="19" max="19" width="9.33203125" style="118"/>
    <col min="20" max="20" width="22.33203125" style="118" customWidth="1"/>
    <col min="21" max="21" width="18.1640625" style="118" customWidth="1"/>
    <col min="22" max="22" width="9.6640625" style="118" bestFit="1" customWidth="1"/>
    <col min="23" max="24" width="9.33203125" style="118"/>
    <col min="25" max="25" width="12" style="118" bestFit="1" customWidth="1"/>
    <col min="26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32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32" ht="15.75">
      <c r="B2" s="116" t="s">
        <v>155</v>
      </c>
      <c r="C2" s="117"/>
      <c r="D2" s="117"/>
      <c r="E2" s="117"/>
      <c r="F2" s="117"/>
      <c r="G2" s="117"/>
      <c r="H2" s="117"/>
      <c r="I2" s="117"/>
      <c r="J2" s="117"/>
    </row>
    <row r="3" spans="2:32" ht="15.75">
      <c r="B3" s="116" t="str">
        <f>TEXT($C$63,"0%")&amp;" Capacity Factor"</f>
        <v>26%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32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32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  <c r="Y5" s="215"/>
      <c r="Z5" s="215"/>
    </row>
    <row r="6" spans="2:32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32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32" ht="6" customHeight="1">
      <c r="K8" s="120"/>
      <c r="R8" s="120"/>
    </row>
    <row r="9" spans="2:32" ht="15.75">
      <c r="B9" s="43" t="str">
        <f>C52</f>
        <v>2019 IRP Southen Oregon Solar with Storage - 26%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32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32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32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W12" s="154"/>
      <c r="Y12" s="154"/>
      <c r="Z12" s="154"/>
      <c r="AF12" s="154"/>
    </row>
    <row r="13" spans="2:32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W13" s="154"/>
      <c r="Y13" s="154"/>
      <c r="Z13" s="154"/>
      <c r="AF13" s="154"/>
    </row>
    <row r="14" spans="2:32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W14" s="154"/>
      <c r="Y14" s="154"/>
      <c r="Z14" s="154"/>
      <c r="AF14" s="154"/>
    </row>
    <row r="15" spans="2:32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3"/>
      <c r="P15" s="134"/>
      <c r="Q15" s="135"/>
      <c r="R15" s="120"/>
      <c r="V15" s="154"/>
      <c r="W15" s="154"/>
      <c r="Y15" s="154"/>
      <c r="Z15" s="154"/>
      <c r="AF15" s="154"/>
    </row>
    <row r="16" spans="2:32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O16" s="350"/>
      <c r="R16" s="120"/>
      <c r="V16" s="154"/>
      <c r="W16" s="154"/>
      <c r="Y16" s="154"/>
      <c r="Z16" s="154"/>
      <c r="AF16" s="154"/>
    </row>
    <row r="17" spans="2:32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99"/>
      <c r="R17" s="120"/>
      <c r="V17" s="154"/>
      <c r="W17" s="154"/>
      <c r="Y17" s="154"/>
      <c r="Z17" s="154"/>
      <c r="AF17" s="154"/>
    </row>
    <row r="18" spans="2:32">
      <c r="B18" s="136">
        <f t="shared" si="0"/>
        <v>2024</v>
      </c>
      <c r="C18" s="349">
        <v>1295.0860323886641</v>
      </c>
      <c r="D18" s="129">
        <f>C18*$C$62</f>
        <v>65.855124746963568</v>
      </c>
      <c r="E18" s="129">
        <f t="shared" si="1"/>
        <v>27.98</v>
      </c>
      <c r="F18" s="129">
        <f>C60</f>
        <v>0.39132049215213044</v>
      </c>
      <c r="G18" s="131">
        <f>(D18+E18+F18)/(8.76*$C$63)</f>
        <v>41.370936617103837</v>
      </c>
      <c r="H18" s="129">
        <f t="shared" si="2"/>
        <v>0</v>
      </c>
      <c r="I18" s="131">
        <f>(G18+H18)</f>
        <v>41.370936617103837</v>
      </c>
      <c r="J18" s="131">
        <f t="shared" ref="J18:J32" si="4">ROUND(I18*$C$63*8.76,2)</f>
        <v>94.23</v>
      </c>
      <c r="K18" s="129">
        <f t="shared" si="3"/>
        <v>94.226445239115705</v>
      </c>
      <c r="L18" s="120"/>
      <c r="N18" s="118"/>
      <c r="O18" s="351"/>
      <c r="Q18" s="154"/>
      <c r="R18" s="120"/>
      <c r="T18" s="162"/>
      <c r="U18" s="154"/>
      <c r="V18" s="154"/>
      <c r="W18" s="154"/>
      <c r="X18" s="154"/>
      <c r="Y18" s="154"/>
      <c r="Z18" s="154"/>
      <c r="AA18" s="282"/>
      <c r="AB18" s="281"/>
      <c r="AF18" s="154"/>
    </row>
    <row r="19" spans="2:32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67.37</v>
      </c>
      <c r="E19" s="129">
        <f t="shared" si="1"/>
        <v>28.62</v>
      </c>
      <c r="F19" s="129">
        <f t="shared" si="5"/>
        <v>0.4</v>
      </c>
      <c r="G19" s="131">
        <f t="shared" ref="G19:G37" si="6">(D19+E19+F19)/(8.76*$C$63)</f>
        <v>42.320864067439416</v>
      </c>
      <c r="H19" s="129">
        <f t="shared" si="2"/>
        <v>0</v>
      </c>
      <c r="I19" s="131">
        <f t="shared" ref="I19:I37" si="7">(G19+H19)</f>
        <v>42.320864067439416</v>
      </c>
      <c r="J19" s="131">
        <f t="shared" si="4"/>
        <v>96.39</v>
      </c>
      <c r="K19" s="129">
        <f t="shared" si="3"/>
        <v>96.390000000000015</v>
      </c>
      <c r="L19" s="120"/>
      <c r="N19" s="118"/>
      <c r="R19" s="120"/>
      <c r="T19" s="162"/>
      <c r="U19" s="154"/>
      <c r="V19" s="154"/>
      <c r="W19" s="154"/>
      <c r="X19" s="154"/>
      <c r="Y19" s="154"/>
      <c r="Z19" s="154"/>
      <c r="AF19" s="154"/>
    </row>
    <row r="20" spans="2:32">
      <c r="B20" s="136">
        <f t="shared" si="0"/>
        <v>2026</v>
      </c>
      <c r="C20" s="137"/>
      <c r="D20" s="129">
        <f t="shared" si="5"/>
        <v>68.92</v>
      </c>
      <c r="E20" s="129">
        <f t="shared" si="1"/>
        <v>29.28</v>
      </c>
      <c r="F20" s="129">
        <f t="shared" si="5"/>
        <v>0.41</v>
      </c>
      <c r="G20" s="131">
        <f t="shared" si="6"/>
        <v>43.295574288724971</v>
      </c>
      <c r="H20" s="129">
        <f t="shared" si="2"/>
        <v>0</v>
      </c>
      <c r="I20" s="131">
        <f t="shared" si="7"/>
        <v>43.295574288724971</v>
      </c>
      <c r="J20" s="131">
        <f t="shared" si="4"/>
        <v>98.61</v>
      </c>
      <c r="K20" s="129">
        <f t="shared" si="3"/>
        <v>98.61</v>
      </c>
      <c r="L20" s="120"/>
      <c r="N20" s="118"/>
      <c r="R20" s="161"/>
      <c r="T20" s="162"/>
      <c r="U20" s="154"/>
      <c r="V20" s="154"/>
      <c r="W20" s="154"/>
      <c r="X20" s="154"/>
      <c r="Y20" s="154"/>
      <c r="Z20" s="154"/>
      <c r="AF20" s="154"/>
    </row>
    <row r="21" spans="2:32">
      <c r="B21" s="136">
        <f t="shared" si="0"/>
        <v>2027</v>
      </c>
      <c r="C21" s="137"/>
      <c r="D21" s="129">
        <f t="shared" si="5"/>
        <v>70.510000000000005</v>
      </c>
      <c r="E21" s="129">
        <f t="shared" si="1"/>
        <v>29.95</v>
      </c>
      <c r="F21" s="129">
        <f t="shared" si="5"/>
        <v>0.42</v>
      </c>
      <c r="G21" s="131">
        <f t="shared" si="6"/>
        <v>44.292237442922378</v>
      </c>
      <c r="H21" s="129">
        <f t="shared" si="2"/>
        <v>0</v>
      </c>
      <c r="I21" s="131">
        <f t="shared" si="7"/>
        <v>44.292237442922378</v>
      </c>
      <c r="J21" s="131">
        <f t="shared" si="4"/>
        <v>100.88</v>
      </c>
      <c r="K21" s="129">
        <f t="shared" si="3"/>
        <v>100.88000000000001</v>
      </c>
      <c r="L21" s="120"/>
      <c r="N21" s="118"/>
      <c r="R21" s="161"/>
      <c r="T21" s="162"/>
      <c r="U21" s="154"/>
      <c r="V21" s="154"/>
      <c r="W21" s="154"/>
      <c r="X21" s="154"/>
      <c r="Y21" s="154"/>
      <c r="Z21" s="154"/>
      <c r="AF21" s="154"/>
    </row>
    <row r="22" spans="2:32">
      <c r="B22" s="136">
        <f t="shared" si="0"/>
        <v>2028</v>
      </c>
      <c r="C22" s="137"/>
      <c r="D22" s="129">
        <f t="shared" si="5"/>
        <v>72.13</v>
      </c>
      <c r="E22" s="129">
        <f t="shared" si="1"/>
        <v>30.64</v>
      </c>
      <c r="F22" s="129">
        <f t="shared" si="5"/>
        <v>0.43</v>
      </c>
      <c r="G22" s="131">
        <f t="shared" si="6"/>
        <v>45.310853530031615</v>
      </c>
      <c r="H22" s="129">
        <f t="shared" si="2"/>
        <v>0</v>
      </c>
      <c r="I22" s="131">
        <f t="shared" si="7"/>
        <v>45.310853530031615</v>
      </c>
      <c r="J22" s="131">
        <f t="shared" si="4"/>
        <v>103.2</v>
      </c>
      <c r="K22" s="129">
        <f t="shared" si="3"/>
        <v>103.2</v>
      </c>
      <c r="L22" s="120"/>
      <c r="N22" s="118"/>
      <c r="R22" s="161"/>
      <c r="T22" s="162"/>
      <c r="U22" s="154"/>
      <c r="V22" s="154"/>
      <c r="W22" s="154"/>
      <c r="X22" s="154"/>
      <c r="Y22" s="154"/>
      <c r="Z22" s="154"/>
      <c r="AF22" s="154"/>
    </row>
    <row r="23" spans="2:32">
      <c r="B23" s="136">
        <f t="shared" si="0"/>
        <v>2029</v>
      </c>
      <c r="C23" s="137"/>
      <c r="D23" s="129">
        <f t="shared" si="5"/>
        <v>73.790000000000006</v>
      </c>
      <c r="E23" s="129">
        <f t="shared" si="1"/>
        <v>31.34</v>
      </c>
      <c r="F23" s="129">
        <f t="shared" si="5"/>
        <v>0.44</v>
      </c>
      <c r="G23" s="131">
        <f t="shared" si="6"/>
        <v>46.351422550052689</v>
      </c>
      <c r="H23" s="129">
        <f t="shared" si="2"/>
        <v>0</v>
      </c>
      <c r="I23" s="131">
        <f t="shared" si="7"/>
        <v>46.351422550052689</v>
      </c>
      <c r="J23" s="131">
        <f t="shared" si="4"/>
        <v>105.57</v>
      </c>
      <c r="K23" s="129">
        <f t="shared" si="3"/>
        <v>105.57000000000001</v>
      </c>
      <c r="L23" s="120"/>
      <c r="N23" s="118"/>
      <c r="R23" s="161"/>
      <c r="T23" s="162"/>
      <c r="U23" s="154"/>
      <c r="V23" s="154"/>
      <c r="W23" s="154"/>
      <c r="X23" s="154"/>
      <c r="Y23" s="154"/>
      <c r="Z23" s="154"/>
      <c r="AF23" s="154"/>
    </row>
    <row r="24" spans="2:32">
      <c r="B24" s="136">
        <f t="shared" si="0"/>
        <v>2030</v>
      </c>
      <c r="C24" s="137"/>
      <c r="D24" s="129">
        <f t="shared" si="5"/>
        <v>75.41</v>
      </c>
      <c r="E24" s="129">
        <f t="shared" si="1"/>
        <v>32.03</v>
      </c>
      <c r="F24" s="129">
        <f t="shared" si="5"/>
        <v>0.45</v>
      </c>
      <c r="G24" s="131">
        <f t="shared" si="6"/>
        <v>47.370038637161926</v>
      </c>
      <c r="H24" s="129">
        <f t="shared" si="2"/>
        <v>0</v>
      </c>
      <c r="I24" s="131">
        <f t="shared" si="7"/>
        <v>47.370038637161926</v>
      </c>
      <c r="J24" s="131">
        <f t="shared" si="4"/>
        <v>107.89</v>
      </c>
      <c r="K24" s="129">
        <f t="shared" si="3"/>
        <v>107.89</v>
      </c>
      <c r="L24" s="120"/>
      <c r="N24" s="118"/>
      <c r="R24" s="161"/>
      <c r="T24" s="162"/>
      <c r="U24" s="154"/>
      <c r="V24" s="154"/>
      <c r="W24" s="154"/>
      <c r="X24" s="154"/>
      <c r="Y24" s="154"/>
      <c r="Z24" s="154"/>
      <c r="AF24" s="154"/>
    </row>
    <row r="25" spans="2:32">
      <c r="B25" s="136">
        <f t="shared" si="0"/>
        <v>2031</v>
      </c>
      <c r="C25" s="137"/>
      <c r="D25" s="129">
        <f t="shared" si="5"/>
        <v>77.069999999999993</v>
      </c>
      <c r="E25" s="129">
        <f t="shared" si="1"/>
        <v>32.729999999999997</v>
      </c>
      <c r="F25" s="129">
        <f t="shared" si="5"/>
        <v>0.46</v>
      </c>
      <c r="G25" s="131">
        <f t="shared" si="6"/>
        <v>48.410607657182986</v>
      </c>
      <c r="H25" s="129">
        <f t="shared" si="2"/>
        <v>0</v>
      </c>
      <c r="I25" s="131">
        <f t="shared" si="7"/>
        <v>48.410607657182986</v>
      </c>
      <c r="J25" s="131">
        <f t="shared" si="4"/>
        <v>110.26</v>
      </c>
      <c r="K25" s="129">
        <f t="shared" si="3"/>
        <v>110.25999999999998</v>
      </c>
      <c r="L25" s="120"/>
      <c r="N25" s="118"/>
      <c r="R25" s="161"/>
      <c r="T25" s="162"/>
      <c r="U25" s="154"/>
      <c r="V25" s="154"/>
      <c r="W25" s="154"/>
      <c r="X25" s="154"/>
      <c r="Y25" s="154"/>
      <c r="Z25" s="154"/>
      <c r="AF25" s="154"/>
    </row>
    <row r="26" spans="2:32">
      <c r="B26" s="136">
        <f t="shared" si="0"/>
        <v>2032</v>
      </c>
      <c r="C26" s="137"/>
      <c r="D26" s="129">
        <f t="shared" si="5"/>
        <v>78.77</v>
      </c>
      <c r="E26" s="129">
        <f t="shared" si="1"/>
        <v>33.450000000000003</v>
      </c>
      <c r="F26" s="129">
        <f t="shared" si="5"/>
        <v>0.47</v>
      </c>
      <c r="G26" s="131">
        <f t="shared" si="6"/>
        <v>49.477520196698279</v>
      </c>
      <c r="H26" s="129">
        <f t="shared" si="2"/>
        <v>0</v>
      </c>
      <c r="I26" s="131">
        <f t="shared" si="7"/>
        <v>49.477520196698279</v>
      </c>
      <c r="J26" s="131">
        <f t="shared" si="4"/>
        <v>112.69</v>
      </c>
      <c r="K26" s="129">
        <f t="shared" si="3"/>
        <v>112.69</v>
      </c>
      <c r="L26" s="120"/>
      <c r="N26" s="118"/>
      <c r="R26" s="161"/>
      <c r="T26" s="162"/>
      <c r="U26" s="154"/>
      <c r="V26" s="154"/>
      <c r="W26" s="154"/>
      <c r="X26" s="154"/>
      <c r="Y26" s="154"/>
      <c r="Z26" s="154"/>
      <c r="AF26" s="154"/>
    </row>
    <row r="27" spans="2:32">
      <c r="B27" s="136">
        <f t="shared" si="0"/>
        <v>2033</v>
      </c>
      <c r="C27" s="137"/>
      <c r="D27" s="129">
        <f t="shared" si="5"/>
        <v>80.42</v>
      </c>
      <c r="E27" s="129">
        <f t="shared" si="1"/>
        <v>34.15</v>
      </c>
      <c r="F27" s="129">
        <f t="shared" si="5"/>
        <v>0.48</v>
      </c>
      <c r="G27" s="131">
        <f t="shared" si="6"/>
        <v>50.513698630136986</v>
      </c>
      <c r="H27" s="129">
        <f t="shared" si="2"/>
        <v>0</v>
      </c>
      <c r="I27" s="131">
        <f t="shared" si="7"/>
        <v>50.513698630136986</v>
      </c>
      <c r="J27" s="131">
        <f t="shared" si="4"/>
        <v>115.05</v>
      </c>
      <c r="K27" s="129">
        <f t="shared" si="3"/>
        <v>115.05</v>
      </c>
      <c r="L27" s="120"/>
      <c r="N27" s="118"/>
      <c r="R27" s="161"/>
      <c r="T27" s="162"/>
      <c r="U27" s="154"/>
      <c r="V27" s="154"/>
      <c r="W27" s="154"/>
      <c r="X27" s="154"/>
      <c r="Y27" s="154"/>
      <c r="Z27" s="154"/>
      <c r="AF27" s="154"/>
    </row>
    <row r="28" spans="2:32">
      <c r="B28" s="136">
        <f t="shared" si="0"/>
        <v>2034</v>
      </c>
      <c r="C28" s="137"/>
      <c r="D28" s="129">
        <f t="shared" si="5"/>
        <v>82.11</v>
      </c>
      <c r="E28" s="129">
        <f t="shared" si="1"/>
        <v>34.869999999999997</v>
      </c>
      <c r="F28" s="129">
        <f t="shared" si="5"/>
        <v>0.49</v>
      </c>
      <c r="G28" s="131">
        <f t="shared" si="6"/>
        <v>51.57622058306989</v>
      </c>
      <c r="H28" s="129">
        <f t="shared" si="2"/>
        <v>0</v>
      </c>
      <c r="I28" s="131">
        <f t="shared" si="7"/>
        <v>51.57622058306989</v>
      </c>
      <c r="J28" s="131">
        <f t="shared" si="4"/>
        <v>117.47</v>
      </c>
      <c r="K28" s="129">
        <f t="shared" si="3"/>
        <v>117.46999999999998</v>
      </c>
      <c r="L28" s="120"/>
      <c r="N28" s="118"/>
      <c r="R28" s="161"/>
      <c r="T28" s="162"/>
      <c r="U28" s="154"/>
      <c r="V28" s="154"/>
      <c r="W28" s="154"/>
      <c r="X28" s="154"/>
      <c r="Y28" s="154"/>
      <c r="Z28" s="154"/>
      <c r="AF28" s="154"/>
    </row>
    <row r="29" spans="2:32">
      <c r="B29" s="136">
        <f t="shared" si="0"/>
        <v>2035</v>
      </c>
      <c r="C29" s="137"/>
      <c r="D29" s="129">
        <f t="shared" si="5"/>
        <v>83.83</v>
      </c>
      <c r="E29" s="129">
        <f t="shared" si="1"/>
        <v>35.6</v>
      </c>
      <c r="F29" s="129">
        <f t="shared" si="5"/>
        <v>0.5</v>
      </c>
      <c r="G29" s="131">
        <f t="shared" si="6"/>
        <v>52.656304882332279</v>
      </c>
      <c r="H29" s="129">
        <f t="shared" si="2"/>
        <v>0</v>
      </c>
      <c r="I29" s="131">
        <f t="shared" si="7"/>
        <v>52.656304882332279</v>
      </c>
      <c r="J29" s="131">
        <f t="shared" si="4"/>
        <v>119.93</v>
      </c>
      <c r="K29" s="129">
        <f t="shared" si="3"/>
        <v>119.93</v>
      </c>
      <c r="L29" s="120"/>
      <c r="N29" s="118"/>
      <c r="R29" s="161"/>
      <c r="T29" s="162"/>
      <c r="U29" s="154"/>
      <c r="V29" s="154"/>
      <c r="W29" s="154"/>
      <c r="X29" s="154"/>
      <c r="Y29" s="154"/>
      <c r="Z29" s="154"/>
      <c r="AF29" s="154"/>
    </row>
    <row r="30" spans="2:32">
      <c r="B30" s="136">
        <f t="shared" si="0"/>
        <v>2036</v>
      </c>
      <c r="C30" s="137"/>
      <c r="D30" s="129">
        <f t="shared" si="5"/>
        <v>85.59</v>
      </c>
      <c r="E30" s="129">
        <f t="shared" si="1"/>
        <v>36.35</v>
      </c>
      <c r="F30" s="129">
        <f t="shared" si="5"/>
        <v>0.51</v>
      </c>
      <c r="G30" s="131">
        <f t="shared" si="6"/>
        <v>53.762732701088865</v>
      </c>
      <c r="H30" s="129">
        <f t="shared" si="2"/>
        <v>0</v>
      </c>
      <c r="I30" s="131">
        <f t="shared" si="7"/>
        <v>53.762732701088865</v>
      </c>
      <c r="J30" s="131">
        <f t="shared" si="4"/>
        <v>122.45</v>
      </c>
      <c r="K30" s="129">
        <f t="shared" si="3"/>
        <v>122.45</v>
      </c>
      <c r="L30" s="120"/>
      <c r="N30" s="118"/>
      <c r="R30" s="161"/>
      <c r="T30" s="162"/>
      <c r="U30" s="154"/>
      <c r="V30" s="154"/>
      <c r="W30" s="154"/>
      <c r="X30" s="154"/>
      <c r="Y30" s="154"/>
      <c r="Z30" s="154"/>
      <c r="AF30" s="154"/>
    </row>
    <row r="31" spans="2:32">
      <c r="B31" s="136">
        <f t="shared" si="0"/>
        <v>2037</v>
      </c>
      <c r="C31" s="137"/>
      <c r="D31" s="129">
        <f t="shared" si="5"/>
        <v>87.39</v>
      </c>
      <c r="E31" s="129">
        <f t="shared" si="1"/>
        <v>37.11</v>
      </c>
      <c r="F31" s="129">
        <f t="shared" si="5"/>
        <v>0.52</v>
      </c>
      <c r="G31" s="131">
        <f t="shared" si="6"/>
        <v>54.891113452757288</v>
      </c>
      <c r="H31" s="129">
        <f t="shared" si="2"/>
        <v>0</v>
      </c>
      <c r="I31" s="131">
        <f t="shared" si="7"/>
        <v>54.891113452757288</v>
      </c>
      <c r="J31" s="131">
        <f t="shared" si="4"/>
        <v>125.02</v>
      </c>
      <c r="K31" s="129">
        <f t="shared" si="3"/>
        <v>125.02</v>
      </c>
      <c r="L31" s="120"/>
      <c r="N31" s="118"/>
      <c r="R31" s="161"/>
      <c r="T31" s="162"/>
      <c r="U31" s="154"/>
      <c r="V31" s="154"/>
      <c r="W31" s="154"/>
      <c r="X31" s="154"/>
      <c r="Y31" s="154"/>
      <c r="Z31" s="154"/>
      <c r="AF31" s="154"/>
    </row>
    <row r="32" spans="2:32">
      <c r="B32" s="136">
        <f t="shared" si="0"/>
        <v>2038</v>
      </c>
      <c r="C32" s="137"/>
      <c r="D32" s="129">
        <f t="shared" si="5"/>
        <v>89.23</v>
      </c>
      <c r="E32" s="129">
        <f t="shared" si="1"/>
        <v>37.89</v>
      </c>
      <c r="F32" s="129">
        <f t="shared" si="5"/>
        <v>0.53</v>
      </c>
      <c r="G32" s="131">
        <f t="shared" si="6"/>
        <v>56.045837723919917</v>
      </c>
      <c r="H32" s="129">
        <f t="shared" si="2"/>
        <v>0</v>
      </c>
      <c r="I32" s="131">
        <f t="shared" si="7"/>
        <v>56.045837723919917</v>
      </c>
      <c r="J32" s="131">
        <f t="shared" si="4"/>
        <v>127.65</v>
      </c>
      <c r="K32" s="129">
        <f t="shared" si="3"/>
        <v>127.65</v>
      </c>
      <c r="L32" s="120"/>
      <c r="N32" s="118"/>
      <c r="R32" s="161"/>
      <c r="T32" s="162"/>
      <c r="U32" s="154"/>
      <c r="V32" s="154"/>
      <c r="W32" s="154"/>
      <c r="X32" s="154"/>
      <c r="Y32" s="154"/>
      <c r="Z32" s="154"/>
      <c r="AF32" s="154"/>
    </row>
    <row r="33" spans="2:32">
      <c r="B33" s="136">
        <f t="shared" si="0"/>
        <v>2039</v>
      </c>
      <c r="C33" s="137"/>
      <c r="D33" s="129">
        <f t="shared" si="5"/>
        <v>91.1</v>
      </c>
      <c r="E33" s="129">
        <f t="shared" si="1"/>
        <v>38.69</v>
      </c>
      <c r="F33" s="129">
        <f t="shared" si="5"/>
        <v>0.54</v>
      </c>
      <c r="G33" s="131">
        <f t="shared" si="6"/>
        <v>57.222514927994368</v>
      </c>
      <c r="H33" s="129">
        <f t="shared" si="2"/>
        <v>0</v>
      </c>
      <c r="I33" s="131">
        <f t="shared" si="7"/>
        <v>57.222514927994368</v>
      </c>
      <c r="J33" s="131">
        <f t="shared" ref="J33:J37" si="8">ROUND(I33*$C$63*8.76,2)</f>
        <v>130.33000000000001</v>
      </c>
      <c r="K33" s="129">
        <f t="shared" si="3"/>
        <v>130.32999999999998</v>
      </c>
      <c r="L33" s="120"/>
      <c r="N33" s="118"/>
      <c r="R33" s="161"/>
      <c r="T33" s="162"/>
      <c r="U33" s="154"/>
      <c r="V33" s="154"/>
      <c r="W33" s="154"/>
      <c r="X33" s="154"/>
      <c r="Y33" s="154"/>
      <c r="Z33" s="154"/>
      <c r="AF33" s="154"/>
    </row>
    <row r="34" spans="2:32">
      <c r="B34" s="136">
        <f t="shared" si="0"/>
        <v>2040</v>
      </c>
      <c r="C34" s="137"/>
      <c r="D34" s="129">
        <f t="shared" si="5"/>
        <v>93.01</v>
      </c>
      <c r="E34" s="129">
        <f t="shared" si="1"/>
        <v>39.5</v>
      </c>
      <c r="F34" s="129">
        <f t="shared" si="5"/>
        <v>0.55000000000000004</v>
      </c>
      <c r="G34" s="131">
        <f t="shared" si="6"/>
        <v>58.421145064980678</v>
      </c>
      <c r="H34" s="129">
        <f t="shared" si="2"/>
        <v>0</v>
      </c>
      <c r="I34" s="131">
        <f t="shared" si="7"/>
        <v>58.421145064980678</v>
      </c>
      <c r="J34" s="131">
        <f t="shared" si="8"/>
        <v>133.06</v>
      </c>
      <c r="K34" s="129">
        <f t="shared" si="3"/>
        <v>133.06</v>
      </c>
      <c r="L34" s="120"/>
      <c r="N34" s="118"/>
      <c r="R34" s="161"/>
      <c r="T34" s="162"/>
      <c r="U34" s="154"/>
      <c r="V34" s="154"/>
      <c r="W34" s="154"/>
      <c r="X34" s="154"/>
      <c r="Y34" s="154"/>
      <c r="Z34" s="154"/>
      <c r="AF34" s="154"/>
    </row>
    <row r="35" spans="2:32">
      <c r="B35" s="136">
        <f t="shared" si="0"/>
        <v>2041</v>
      </c>
      <c r="C35" s="137"/>
      <c r="D35" s="129">
        <f t="shared" si="5"/>
        <v>94.96</v>
      </c>
      <c r="E35" s="129">
        <f t="shared" si="1"/>
        <v>40.33</v>
      </c>
      <c r="F35" s="129">
        <f t="shared" si="5"/>
        <v>0.56000000000000005</v>
      </c>
      <c r="G35" s="131">
        <f t="shared" si="6"/>
        <v>59.646118721461185</v>
      </c>
      <c r="H35" s="129">
        <f t="shared" si="2"/>
        <v>0</v>
      </c>
      <c r="I35" s="131">
        <f t="shared" si="7"/>
        <v>59.646118721461185</v>
      </c>
      <c r="J35" s="131">
        <f t="shared" si="8"/>
        <v>135.85</v>
      </c>
      <c r="K35" s="129">
        <f t="shared" si="3"/>
        <v>135.85</v>
      </c>
      <c r="L35" s="120"/>
      <c r="N35" s="118"/>
      <c r="R35" s="161"/>
      <c r="T35" s="162"/>
      <c r="U35" s="154"/>
      <c r="V35" s="154"/>
      <c r="W35" s="154"/>
      <c r="X35" s="154"/>
      <c r="Y35" s="154"/>
      <c r="Z35" s="154"/>
      <c r="AF35" s="154"/>
    </row>
    <row r="36" spans="2:32">
      <c r="B36" s="136">
        <f t="shared" si="0"/>
        <v>2042</v>
      </c>
      <c r="C36" s="137"/>
      <c r="D36" s="129">
        <f t="shared" si="5"/>
        <v>96.95</v>
      </c>
      <c r="E36" s="129">
        <f t="shared" si="1"/>
        <v>41.18</v>
      </c>
      <c r="F36" s="129">
        <f t="shared" si="5"/>
        <v>0.56999999999999995</v>
      </c>
      <c r="G36" s="131">
        <f t="shared" si="6"/>
        <v>60.897435897435891</v>
      </c>
      <c r="H36" s="129">
        <f t="shared" si="2"/>
        <v>0</v>
      </c>
      <c r="I36" s="131">
        <f t="shared" si="7"/>
        <v>60.897435897435891</v>
      </c>
      <c r="J36" s="131">
        <f t="shared" si="8"/>
        <v>138.69999999999999</v>
      </c>
      <c r="K36" s="129">
        <f t="shared" si="3"/>
        <v>138.69999999999999</v>
      </c>
      <c r="L36" s="120"/>
      <c r="N36" s="118"/>
      <c r="R36" s="161"/>
      <c r="T36" s="162"/>
      <c r="U36" s="154"/>
      <c r="V36" s="154"/>
      <c r="W36" s="154"/>
      <c r="X36" s="154"/>
      <c r="Y36" s="154"/>
      <c r="Z36" s="154"/>
      <c r="AF36" s="154"/>
    </row>
    <row r="37" spans="2:32">
      <c r="B37" s="136">
        <f t="shared" si="0"/>
        <v>2043</v>
      </c>
      <c r="C37" s="137"/>
      <c r="D37" s="129">
        <f t="shared" si="5"/>
        <v>98.99</v>
      </c>
      <c r="E37" s="129">
        <f t="shared" si="1"/>
        <v>42.04</v>
      </c>
      <c r="F37" s="129">
        <f t="shared" si="5"/>
        <v>0.57999999999999996</v>
      </c>
      <c r="G37" s="131">
        <f t="shared" si="6"/>
        <v>62.175096592904815</v>
      </c>
      <c r="H37" s="129">
        <f t="shared" si="2"/>
        <v>0</v>
      </c>
      <c r="I37" s="131">
        <f t="shared" si="7"/>
        <v>62.175096592904815</v>
      </c>
      <c r="J37" s="131">
        <f t="shared" si="8"/>
        <v>141.61000000000001</v>
      </c>
      <c r="K37" s="129">
        <f t="shared" si="3"/>
        <v>141.61000000000001</v>
      </c>
      <c r="L37" s="120"/>
      <c r="N37" s="118"/>
      <c r="R37" s="161"/>
      <c r="T37" s="162"/>
      <c r="U37" s="154"/>
      <c r="V37" s="154"/>
      <c r="W37" s="154"/>
      <c r="X37" s="154"/>
      <c r="Y37" s="154"/>
      <c r="Z37" s="154"/>
      <c r="AF37" s="154"/>
    </row>
    <row r="38" spans="2:32">
      <c r="B38" s="136"/>
      <c r="C38" s="137"/>
      <c r="D38" s="129"/>
      <c r="E38" s="129"/>
      <c r="F38" s="129"/>
      <c r="G38" s="131"/>
      <c r="H38" s="129"/>
      <c r="I38" s="131"/>
      <c r="J38" s="131"/>
      <c r="K38" s="129"/>
      <c r="L38" s="120"/>
      <c r="N38" s="118"/>
      <c r="R38" s="161"/>
      <c r="T38" s="162"/>
      <c r="U38" s="154"/>
      <c r="V38" s="154"/>
      <c r="W38" s="154"/>
      <c r="X38" s="154"/>
      <c r="Y38" s="154"/>
      <c r="Z38" s="154"/>
      <c r="AF38" s="154"/>
    </row>
    <row r="39" spans="2:32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</row>
    <row r="40" spans="2:32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</row>
    <row r="41" spans="2:32">
      <c r="R41" s="120"/>
    </row>
    <row r="42" spans="2:32" ht="14.25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32">
      <c r="B44" s="118" t="s">
        <v>63</v>
      </c>
      <c r="C44" s="141" t="s">
        <v>64</v>
      </c>
      <c r="D44" s="142" t="s">
        <v>102</v>
      </c>
    </row>
    <row r="45" spans="2:32">
      <c r="C45" s="141" t="str">
        <f>C7</f>
        <v>(a)</v>
      </c>
      <c r="D45" s="118" t="s">
        <v>65</v>
      </c>
    </row>
    <row r="46" spans="2:32">
      <c r="C46" s="141" t="str">
        <f>D7</f>
        <v>(b)</v>
      </c>
      <c r="D46" s="131" t="str">
        <f>"= "&amp;C7&amp;" x "&amp;C62</f>
        <v>= (a) x 0.05085</v>
      </c>
    </row>
    <row r="47" spans="2:32">
      <c r="C47" s="141" t="str">
        <f>G7</f>
        <v>(e)</v>
      </c>
      <c r="D47" s="131" t="str">
        <f>"= ("&amp;$D$7&amp;" + "&amp;$E$7&amp;") /  (8.76 x "&amp;TEXT(C63,"0.0%")&amp;")"</f>
        <v>= ((b) + (c)) /  (8.76 x 26.0%)</v>
      </c>
    </row>
    <row r="48" spans="2:32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5" thickBot="1"/>
    <row r="52" spans="2:25" ht="13.5" thickBot="1">
      <c r="C52" s="42" t="str">
        <f>B2&amp;" - "&amp;B3</f>
        <v>2019 IRP Southen Oregon Solar with Storage - 26%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6">
        <v>2024</v>
      </c>
    </row>
    <row r="55" spans="2:25">
      <c r="B55" s="85" t="s">
        <v>101</v>
      </c>
      <c r="C55" s="171">
        <v>1696.7441589156169</v>
      </c>
      <c r="D55" s="118" t="s">
        <v>65</v>
      </c>
      <c r="O55" s="352">
        <v>395.2</v>
      </c>
      <c r="P55" s="118" t="s">
        <v>32</v>
      </c>
      <c r="Q55" s="276" t="s">
        <v>156</v>
      </c>
      <c r="R55" s="276" t="s">
        <v>112</v>
      </c>
      <c r="T55" s="276" t="str">
        <f>$Q$55&amp;"Proposed Station Capital Costs"</f>
        <v>L1.YK1_PVSProposed Station Capital Costs</v>
      </c>
    </row>
    <row r="56" spans="2:25">
      <c r="B56" s="85" t="s">
        <v>101</v>
      </c>
      <c r="C56" s="270">
        <v>24.570618817436728</v>
      </c>
      <c r="D56" s="118" t="s">
        <v>68</v>
      </c>
      <c r="O56" s="352"/>
      <c r="P56" s="118" t="s">
        <v>32</v>
      </c>
      <c r="Q56" s="276"/>
      <c r="R56" s="120"/>
      <c r="T56" s="276" t="str">
        <f>$Q$55&amp;"Proposed Station Fixed Costs"</f>
        <v>L1.YK1_PVSProposed Station Fixed Costs</v>
      </c>
    </row>
    <row r="57" spans="2:25" ht="24" customHeight="1">
      <c r="B57" s="85"/>
      <c r="C57" s="272"/>
      <c r="D57" s="118" t="s">
        <v>109</v>
      </c>
      <c r="Q57" s="348" t="str">
        <f>Q55&amp;Q54</f>
        <v>L1.YK1_PVS2024</v>
      </c>
      <c r="T57" s="276" t="str">
        <f>$Q$55&amp;"Proposed Station Variable O&amp;M Costs"</f>
        <v>L1.YK1_PVSProposed Station Variable O&amp;M Costs</v>
      </c>
    </row>
    <row r="58" spans="2:25">
      <c r="B58" s="85" t="s">
        <v>101</v>
      </c>
      <c r="C58" s="270">
        <v>0</v>
      </c>
      <c r="D58" s="118" t="s">
        <v>69</v>
      </c>
      <c r="K58" s="120"/>
      <c r="L58" s="150"/>
      <c r="M58" s="52"/>
      <c r="N58" s="164"/>
      <c r="O58" s="52"/>
      <c r="P58" s="52"/>
      <c r="Q58" s="120" t="s">
        <v>239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1" t="str">
        <f>LEFT(RIGHT(INDEX('Table 3 TransCost'!$39:$39,1,MATCH(F60,'Table 3 TransCost'!$4:$4,0)),6),5)</f>
        <v>2024$</v>
      </c>
      <c r="C60" s="272">
        <f>INDEX('Table 3 TransCost'!$39:$39,1,MATCH(F60,'Table 3 TransCost'!$4:$4,0)+2)</f>
        <v>0.39132049215213044</v>
      </c>
      <c r="D60" s="118" t="s">
        <v>224</v>
      </c>
      <c r="F60" s="276" t="s">
        <v>189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>
      <c r="C62" s="271">
        <v>5.0849999999999999E-2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09">
        <v>0.26</v>
      </c>
      <c r="D63" s="118" t="s">
        <v>37</v>
      </c>
    </row>
    <row r="64" spans="2:25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324"/>
  <sheetViews>
    <sheetView topLeftCell="A2" zoomScale="70" zoomScaleNormal="70" workbookViewId="0">
      <pane xSplit="2" ySplit="11" topLeftCell="C13" activePane="bottomRight" state="frozen"/>
      <selection activeCell="A2" sqref="A2"/>
      <selection pane="topRight" activeCell="C2" sqref="C2"/>
      <selection pane="bottomLeft" activeCell="A13" sqref="A13"/>
      <selection pane="bottomRight" activeCell="C9" sqref="C9"/>
    </sheetView>
  </sheetViews>
  <sheetFormatPr defaultColWidth="9.33203125" defaultRowHeight="12.75" outlineLevelRow="1"/>
  <cols>
    <col min="1" max="1" width="18.5" style="56" customWidth="1"/>
    <col min="2" max="2" width="22.83203125" style="56" customWidth="1"/>
    <col min="3" max="3" width="18.1640625" style="56" customWidth="1"/>
    <col min="4" max="4" width="18.33203125" style="56" customWidth="1"/>
    <col min="5" max="5" width="18.5" style="56" customWidth="1"/>
    <col min="6" max="7" width="16.1640625" style="56" customWidth="1"/>
    <col min="8" max="8" width="3.83203125" style="56" customWidth="1"/>
    <col min="9" max="9" width="9.5" style="56" customWidth="1"/>
    <col min="10" max="11" width="10" style="56" customWidth="1"/>
    <col min="12" max="12" width="9.33203125" style="56" customWidth="1"/>
    <col min="13" max="13" width="21.1640625" style="56" customWidth="1"/>
    <col min="14" max="14" width="20" style="56" customWidth="1"/>
    <col min="15" max="15" width="14.6640625" style="56" customWidth="1"/>
    <col min="16" max="16" width="14.33203125" style="56" customWidth="1"/>
    <col min="17" max="17" width="14.6640625" style="56" customWidth="1"/>
    <col min="18" max="18" width="13.6640625" style="56" customWidth="1"/>
    <col min="19" max="19" width="16" style="56" customWidth="1"/>
    <col min="20" max="20" width="15.1640625" style="56" bestFit="1" customWidth="1"/>
    <col min="21" max="16384" width="9.33203125" style="56"/>
  </cols>
  <sheetData>
    <row r="1" spans="1:19" s="3" customFormat="1" ht="15.75" hidden="1">
      <c r="B1" s="1" t="s">
        <v>35</v>
      </c>
      <c r="C1" s="1"/>
      <c r="D1" s="11"/>
      <c r="E1" s="11"/>
      <c r="F1" s="11"/>
      <c r="G1" s="11"/>
      <c r="H1" s="32"/>
      <c r="I1" s="94"/>
      <c r="J1" s="94"/>
      <c r="K1" s="94"/>
    </row>
    <row r="2" spans="1:19" ht="5.25" customHeight="1"/>
    <row r="3" spans="1:19" ht="15.75">
      <c r="B3" s="1" t="str">
        <f>"Table "&amp;RIGHT('Table 4'!B3,1)+1</f>
        <v>Table 5</v>
      </c>
      <c r="C3" s="83"/>
      <c r="D3" s="83"/>
      <c r="E3" s="83"/>
      <c r="F3" s="83"/>
      <c r="G3" s="83"/>
      <c r="M3" s="56" t="s">
        <v>54</v>
      </c>
      <c r="O3" s="115"/>
    </row>
    <row r="4" spans="1:19" ht="25.5">
      <c r="B4" s="83" t="str">
        <f ca="1">'Table 1'!B5</f>
        <v>Elektron Solar - 80.0 MW and 29.4% CF</v>
      </c>
      <c r="C4" s="83"/>
      <c r="D4" s="83"/>
      <c r="E4" s="83"/>
      <c r="F4" s="83"/>
      <c r="G4" s="83"/>
      <c r="K4" s="56">
        <f>MIN(K13:K24)</f>
        <v>44896</v>
      </c>
      <c r="M4" s="57" t="s">
        <v>240</v>
      </c>
      <c r="P4" s="220"/>
      <c r="Q4" s="220"/>
      <c r="R4" s="220"/>
      <c r="S4" s="220" t="s">
        <v>238</v>
      </c>
    </row>
    <row r="5" spans="1:19">
      <c r="B5" s="83" t="str">
        <f>TEXT($K$5,"MMMM YYYY")&amp;"  through  "&amp;TEXT($K$6,"MMMM YYYY")</f>
        <v>December 2022  through  November 2042</v>
      </c>
      <c r="C5" s="83"/>
      <c r="D5" s="83"/>
      <c r="E5" s="83"/>
      <c r="F5" s="83"/>
      <c r="G5" s="83"/>
      <c r="J5" s="56" t="s">
        <v>38</v>
      </c>
      <c r="K5" s="190">
        <f>MIN(K13:K24)</f>
        <v>44896</v>
      </c>
      <c r="M5" s="56" t="s">
        <v>39</v>
      </c>
      <c r="O5" s="3" t="s">
        <v>80</v>
      </c>
      <c r="P5" s="5"/>
      <c r="Q5" s="5"/>
      <c r="R5" s="5"/>
      <c r="S5" s="5">
        <v>23</v>
      </c>
    </row>
    <row r="6" spans="1:19">
      <c r="B6" s="83" t="s">
        <v>40</v>
      </c>
      <c r="C6" s="83"/>
      <c r="D6" s="83"/>
      <c r="E6" s="83"/>
      <c r="F6" s="83"/>
      <c r="G6" s="83"/>
      <c r="J6" s="56" t="s">
        <v>41</v>
      </c>
      <c r="K6" s="190">
        <f>EDATE(K5,20*12-1)</f>
        <v>52171</v>
      </c>
      <c r="M6" s="57">
        <v>80</v>
      </c>
      <c r="N6" s="56" t="s">
        <v>32</v>
      </c>
      <c r="O6" s="5" t="s">
        <v>81</v>
      </c>
      <c r="P6"/>
      <c r="Q6"/>
      <c r="R6"/>
      <c r="S6">
        <f>S5+20*12-1</f>
        <v>262</v>
      </c>
    </row>
    <row r="7" spans="1:19">
      <c r="A7" s="107">
        <f>Q4</f>
        <v>0</v>
      </c>
      <c r="B7" s="174"/>
      <c r="C7" s="58"/>
      <c r="D7" s="58"/>
      <c r="E7" s="58"/>
      <c r="F7" s="58"/>
      <c r="G7" s="91"/>
      <c r="M7" s="111">
        <f ca="1">SUM(OFFSET(F12,MATCH(K5,B13:B24,0),0,12))/(EDATE(K5,12)-K5)/24/Study_MW</f>
        <v>0.29365666427901255</v>
      </c>
      <c r="N7" s="88" t="s">
        <v>34</v>
      </c>
    </row>
    <row r="8" spans="1:19">
      <c r="A8" s="107"/>
      <c r="B8" s="107" t="str">
        <f>"Nominal NPV at "&amp;TEXT(J9,"0.00%")&amp;" Discount Rate"</f>
        <v>Nominal NPV at 6.92% Discount Rate</v>
      </c>
      <c r="J8" s="56" t="str">
        <f>'Table 1'!I42</f>
        <v>Discount Rate - 2019 IRP Update</v>
      </c>
    </row>
    <row r="9" spans="1:19">
      <c r="A9" s="107" t="str">
        <f>S4</f>
        <v>20 Year Starting 2022</v>
      </c>
      <c r="C9" s="58">
        <f ca="1">NPV($K$9,INDIRECT("C"&amp;$S$5&amp;":C"&amp;$S$6))</f>
        <v>20036572.122520037</v>
      </c>
      <c r="D9" s="58">
        <f ca="1">NPV($K$9,INDIRECT("d"&amp;$S$5&amp;":d"&amp;$S$6))</f>
        <v>22069800.1040949</v>
      </c>
      <c r="E9" s="58">
        <f ca="1">NPV($K$9,INDIRECT("e"&amp;$S$5&amp;":e"&amp;$S$6))</f>
        <v>42106372.226614915</v>
      </c>
      <c r="F9" s="58">
        <f ca="1">NPV($K$9,INDIRECT("f"&amp;$S$5&amp;":f"&amp;$S$6))</f>
        <v>2214623.6840798864</v>
      </c>
      <c r="G9" s="91">
        <f ca="1">($C9+D9)/$F9</f>
        <v>19.012879040941417</v>
      </c>
      <c r="J9" s="110">
        <f>'Table 1'!I43</f>
        <v>6.9199999999999998E-2</v>
      </c>
      <c r="K9" s="93">
        <f>((1+J9)^(1/12))-1</f>
        <v>5.5914663265468345E-3</v>
      </c>
    </row>
    <row r="10" spans="1:19">
      <c r="A10" s="107"/>
      <c r="C10" s="58"/>
      <c r="D10" s="58"/>
      <c r="E10" s="58"/>
      <c r="F10" s="58"/>
      <c r="G10" s="91"/>
      <c r="N10" s="59"/>
    </row>
    <row r="11" spans="1:19">
      <c r="B11" s="92"/>
      <c r="C11" s="61" t="s">
        <v>18</v>
      </c>
      <c r="D11" s="62" t="s">
        <v>42</v>
      </c>
      <c r="E11" s="62" t="s">
        <v>43</v>
      </c>
      <c r="F11" s="62" t="s">
        <v>43</v>
      </c>
      <c r="G11" s="63" t="s">
        <v>51</v>
      </c>
    </row>
    <row r="12" spans="1:19">
      <c r="B12" s="67" t="s">
        <v>44</v>
      </c>
      <c r="C12" s="61" t="s">
        <v>45</v>
      </c>
      <c r="D12" s="65" t="str">
        <f>TEXT((SUM(F25:F72)/(8760*3+8784))/Study_MW,"0.0%")&amp;" CF"</f>
        <v>29.2% CF</v>
      </c>
      <c r="E12" s="66" t="s">
        <v>50</v>
      </c>
      <c r="F12" s="67" t="s">
        <v>46</v>
      </c>
      <c r="G12" s="65" t="str">
        <f>D12</f>
        <v>29.2% CF</v>
      </c>
      <c r="I12" s="62" t="s">
        <v>47</v>
      </c>
      <c r="J12" s="68" t="s">
        <v>0</v>
      </c>
      <c r="K12" s="68" t="s">
        <v>48</v>
      </c>
      <c r="L12" s="68" t="s">
        <v>47</v>
      </c>
      <c r="M12" s="68"/>
      <c r="N12" s="63"/>
      <c r="P12" s="56" t="s">
        <v>43</v>
      </c>
      <c r="Q12" s="56" t="s">
        <v>71</v>
      </c>
      <c r="R12" s="56" t="s">
        <v>72</v>
      </c>
    </row>
    <row r="13" spans="1:19">
      <c r="B13" s="74">
        <f>[11]NPC!$F$3</f>
        <v>44562</v>
      </c>
      <c r="C13" s="69" t="str">
        <f>IF(F13="","",-INDEX([11]Delta!$F$1:$EE$997,$L$13,$I13))</f>
        <v/>
      </c>
      <c r="D13" s="70" t="str">
        <f>IF(ISNUMBER($F13),VLOOKUP($J13,'Table 1'!$B$13:$C$33,2,FALSE)/12*1000*Study_MW,"")</f>
        <v/>
      </c>
      <c r="E13" s="71" t="str">
        <f t="shared" ref="E13:E17" si="0">IF(ISNUMBER(C13+D13),C13+D13,"")</f>
        <v/>
      </c>
      <c r="F13" s="69" t="str">
        <f>IF(INDEX([11]Delta!$F$1:$EE$997,$L$14,$I13)=0,"",INDEX([11]Delta!$F$1:$EE$997,$L$14,$I13))</f>
        <v/>
      </c>
      <c r="G13" s="72" t="str">
        <f t="shared" ref="G13:G17" si="1">IF(ISNUMBER($F13),E13/$F13,"")</f>
        <v/>
      </c>
      <c r="I13" s="60">
        <v>1</v>
      </c>
      <c r="J13" s="73">
        <f>YEAR(B13)</f>
        <v>2022</v>
      </c>
      <c r="K13" s="74" t="str">
        <f t="shared" ref="K13:K24" si="2">IF(ISNUMBER(F13),B13,"")</f>
        <v/>
      </c>
      <c r="L13" s="56">
        <f>MATCH(M13,[11]Delta!$A$1:$A$997,FALSE)</f>
        <v>358</v>
      </c>
      <c r="M13" s="56" t="s">
        <v>49</v>
      </c>
    </row>
    <row r="14" spans="1:19">
      <c r="B14" s="78">
        <f t="shared" ref="B14:B77" si="3">EDATE(B13,1)</f>
        <v>44593</v>
      </c>
      <c r="C14" s="75" t="str">
        <f>IF(F14="","",-INDEX([11]Delta!$F$1:$EE$997,$L$13,$I14))</f>
        <v/>
      </c>
      <c r="D14" s="71" t="str">
        <f>IF(ISNUMBER($F14),VLOOKUP($J14,'Table 1'!$B$13:$C$33,2,FALSE)/12*1000*Study_MW,"")</f>
        <v/>
      </c>
      <c r="E14" s="71" t="str">
        <f t="shared" si="0"/>
        <v/>
      </c>
      <c r="F14" s="75" t="str">
        <f>IF(INDEX([11]Delta!$F$1:$EE$997,$L$14,$I14)=0,"",INDEX([11]Delta!$F$1:$EE$997,$L$14,$I14))</f>
        <v/>
      </c>
      <c r="G14" s="76" t="str">
        <f t="shared" si="1"/>
        <v/>
      </c>
      <c r="I14" s="77">
        <f>I13+1</f>
        <v>2</v>
      </c>
      <c r="J14" s="73">
        <f t="shared" ref="J14:J77" si="4">YEAR(B14)</f>
        <v>2022</v>
      </c>
      <c r="K14" s="78" t="str">
        <f t="shared" si="2"/>
        <v/>
      </c>
      <c r="L14" s="56">
        <f>MATCH(M14,[11]Delta!$C$304:$C$507,FALSE)+ROW([11]Delta!$C$303)+2</f>
        <v>456</v>
      </c>
      <c r="M14" s="90" t="str">
        <f>CHOOSE([11]NPC!$EQ$86,[11]NPC!$EI$86,[11]NPC!$EK$86,[11]NPC!$EM$86,[11]NPC!$EO$86)</f>
        <v>QF - 529 - UT - Solar</v>
      </c>
    </row>
    <row r="15" spans="1:19">
      <c r="B15" s="78">
        <f t="shared" si="3"/>
        <v>44621</v>
      </c>
      <c r="C15" s="75" t="str">
        <f>IF(F15="","",-INDEX([11]Delta!$F$1:$EE$997,$L$13,$I15))</f>
        <v/>
      </c>
      <c r="D15" s="71" t="str">
        <f>IF(ISNUMBER($F15),VLOOKUP($J15,'Table 1'!$B$13:$C$33,2,FALSE)/12*1000*Study_MW,"")</f>
        <v/>
      </c>
      <c r="E15" s="71" t="str">
        <f t="shared" si="0"/>
        <v/>
      </c>
      <c r="F15" s="75" t="str">
        <f>IF(INDEX([11]Delta!$F$1:$EE$997,$L$14,$I15)=0,"",INDEX([11]Delta!$F$1:$EE$997,$L$14,$I15))</f>
        <v/>
      </c>
      <c r="G15" s="76" t="str">
        <f t="shared" si="1"/>
        <v/>
      </c>
      <c r="I15" s="77">
        <f t="shared" ref="I15:I24" si="5">I14+1</f>
        <v>3</v>
      </c>
      <c r="J15" s="73">
        <f t="shared" si="4"/>
        <v>2022</v>
      </c>
      <c r="K15" s="78" t="str">
        <f t="shared" si="2"/>
        <v/>
      </c>
    </row>
    <row r="16" spans="1:19">
      <c r="B16" s="78">
        <f t="shared" si="3"/>
        <v>44652</v>
      </c>
      <c r="C16" s="75" t="str">
        <f>IF(F16="","",-INDEX([11]Delta!$F$1:$EE$997,$L$13,$I16))</f>
        <v/>
      </c>
      <c r="D16" s="71" t="str">
        <f>IF(ISNUMBER($F16),VLOOKUP($J16,'Table 1'!$B$13:$C$33,2,FALSE)/12*1000*Study_MW,"")</f>
        <v/>
      </c>
      <c r="E16" s="71" t="str">
        <f t="shared" si="0"/>
        <v/>
      </c>
      <c r="F16" s="75" t="str">
        <f>IF(INDEX([11]Delta!$F$1:$EE$997,$L$14,$I16)=0,"",INDEX([11]Delta!$F$1:$EE$997,$L$14,$I16))</f>
        <v/>
      </c>
      <c r="G16" s="76" t="str">
        <f t="shared" si="1"/>
        <v/>
      </c>
      <c r="I16" s="77">
        <f t="shared" si="5"/>
        <v>4</v>
      </c>
      <c r="J16" s="73">
        <f t="shared" si="4"/>
        <v>2022</v>
      </c>
      <c r="K16" s="78" t="str">
        <f t="shared" si="2"/>
        <v/>
      </c>
      <c r="L16" s="73">
        <f>YEAR(B13)</f>
        <v>2022</v>
      </c>
      <c r="M16" s="56">
        <f>SUMIF($J$13:$J$264,L16,$C$13:$C$264)</f>
        <v>99217.390726581216</v>
      </c>
      <c r="N16" s="56">
        <f>SUMIF($J$13:$J$264,L16,$D$13:$D$264)</f>
        <v>0</v>
      </c>
      <c r="O16" s="56">
        <f t="shared" ref="O16:O25" si="6">SUMIF($J$13:$J$264,L16,$F$13:$F$264)</f>
        <v>7181.0656333380002</v>
      </c>
      <c r="P16" s="114">
        <f t="shared" ref="P16:P25" si="7">(M16+N16)/O16</f>
        <v>13.816527489453073</v>
      </c>
      <c r="Q16" s="167">
        <f>M16/O16</f>
        <v>13.816527489453073</v>
      </c>
      <c r="R16" s="167">
        <f>IFERROR(N16/O16,0)</f>
        <v>0</v>
      </c>
    </row>
    <row r="17" spans="2:20">
      <c r="B17" s="78">
        <f t="shared" si="3"/>
        <v>44682</v>
      </c>
      <c r="C17" s="75" t="str">
        <f>IF(F17="","",-INDEX([11]Delta!$F$1:$EE$997,$L$13,$I17))</f>
        <v/>
      </c>
      <c r="D17" s="71" t="str">
        <f>IF(ISNUMBER($F17),VLOOKUP($J17,'Table 1'!$B$13:$C$33,2,FALSE)/12*1000*Study_MW,"")</f>
        <v/>
      </c>
      <c r="E17" s="71" t="str">
        <f t="shared" si="0"/>
        <v/>
      </c>
      <c r="F17" s="75" t="str">
        <f>IF(INDEX([11]Delta!$F$1:$EE$997,$L$14,$I17)=0,"",INDEX([11]Delta!$F$1:$EE$997,$L$14,$I17))</f>
        <v/>
      </c>
      <c r="G17" s="76" t="str">
        <f t="shared" si="1"/>
        <v/>
      </c>
      <c r="I17" s="77">
        <f t="shared" si="5"/>
        <v>5</v>
      </c>
      <c r="J17" s="73">
        <f t="shared" si="4"/>
        <v>2022</v>
      </c>
      <c r="K17" s="78" t="str">
        <f t="shared" si="2"/>
        <v/>
      </c>
      <c r="L17" s="73">
        <f>L16+1</f>
        <v>2023</v>
      </c>
      <c r="M17" s="56">
        <f>SUMIF($J$13:$J$264,L17,$C$13:$C$264)</f>
        <v>3083650.4922786653</v>
      </c>
      <c r="N17" s="56">
        <f t="shared" ref="N17:N36" si="8">SUMIF($J$13:$J$264,L17,$D$13:$D$264)</f>
        <v>0</v>
      </c>
      <c r="O17" s="56">
        <f t="shared" si="6"/>
        <v>205776.63764766199</v>
      </c>
      <c r="P17" s="114">
        <f t="shared" si="7"/>
        <v>14.985425593155043</v>
      </c>
      <c r="Q17" s="167">
        <f t="shared" ref="Q17:Q33" si="9">M17/O17</f>
        <v>14.985425593155043</v>
      </c>
      <c r="R17" s="167">
        <f t="shared" ref="R17:R33" si="10">IFERROR(N17/O17,0)</f>
        <v>0</v>
      </c>
    </row>
    <row r="18" spans="2:20">
      <c r="B18" s="78">
        <f t="shared" si="3"/>
        <v>44713</v>
      </c>
      <c r="C18" s="75" t="str">
        <f>IF(F18="","",-INDEX([11]Delta!$F$1:$EE$997,$L$13,$I18))</f>
        <v/>
      </c>
      <c r="D18" s="71" t="str">
        <f>IF(ISNUMBER($F18),VLOOKUP($J18,'Table 1'!$B$13:$C$33,2,FALSE)/12*1000*Study_MW,"")</f>
        <v/>
      </c>
      <c r="E18" s="71" t="str">
        <f t="shared" ref="E18:E19" si="11">IF(ISNUMBER(C18+D18),C18+D18,"")</f>
        <v/>
      </c>
      <c r="F18" s="75" t="str">
        <f>IF(INDEX([11]Delta!$F$1:$EE$997,$L$14,$I18)=0,"",INDEX([11]Delta!$F$1:$EE$997,$L$14,$I18))</f>
        <v/>
      </c>
      <c r="G18" s="76" t="str">
        <f t="shared" ref="G18:G19" si="12">IF(ISNUMBER($F18),E18/$F18,"")</f>
        <v/>
      </c>
      <c r="I18" s="77">
        <f t="shared" si="5"/>
        <v>6</v>
      </c>
      <c r="J18" s="73">
        <f t="shared" si="4"/>
        <v>2022</v>
      </c>
      <c r="K18" s="78" t="str">
        <f t="shared" si="2"/>
        <v/>
      </c>
      <c r="L18" s="73">
        <f t="shared" ref="L18:L42" si="13">L17+1</f>
        <v>2024</v>
      </c>
      <c r="M18" s="56">
        <f t="shared" ref="M18:M36" si="14">SUMIF($J$13:$J$264,L18,$C$13:$C$264)</f>
        <v>754860.06977395713</v>
      </c>
      <c r="N18" s="56">
        <f t="shared" si="8"/>
        <v>1892977.6316107323</v>
      </c>
      <c r="O18" s="56">
        <f t="shared" si="6"/>
        <v>205578.79240000396</v>
      </c>
      <c r="P18" s="114">
        <f t="shared" si="7"/>
        <v>12.879916602645821</v>
      </c>
      <c r="Q18" s="167">
        <f t="shared" si="9"/>
        <v>3.6718771472554996</v>
      </c>
      <c r="R18" s="167">
        <f t="shared" si="10"/>
        <v>9.2080394553903204</v>
      </c>
    </row>
    <row r="19" spans="2:20">
      <c r="B19" s="78">
        <f t="shared" si="3"/>
        <v>44743</v>
      </c>
      <c r="C19" s="75" t="str">
        <f>IF(F19="","",-INDEX([11]Delta!$F$1:$EE$997,$L$13,$I19))</f>
        <v/>
      </c>
      <c r="D19" s="71" t="str">
        <f>IF(ISNUMBER($F19),VLOOKUP($J19,'Table 1'!$B$13:$C$33,2,FALSE)/12*1000*Study_MW,"")</f>
        <v/>
      </c>
      <c r="E19" s="71" t="str">
        <f t="shared" si="11"/>
        <v/>
      </c>
      <c r="F19" s="75" t="str">
        <f>IF(INDEX([11]Delta!$F$1:$EE$997,$L$14,$I19)=0,"",INDEX([11]Delta!$F$1:$EE$997,$L$14,$I19))</f>
        <v/>
      </c>
      <c r="G19" s="76" t="str">
        <f t="shared" si="12"/>
        <v/>
      </c>
      <c r="I19" s="77">
        <f t="shared" si="5"/>
        <v>7</v>
      </c>
      <c r="J19" s="73">
        <f t="shared" si="4"/>
        <v>2022</v>
      </c>
      <c r="K19" s="78" t="str">
        <f t="shared" si="2"/>
        <v/>
      </c>
      <c r="L19" s="73">
        <f t="shared" si="13"/>
        <v>2025</v>
      </c>
      <c r="M19" s="56">
        <f t="shared" si="14"/>
        <v>792368.3431429714</v>
      </c>
      <c r="N19" s="56">
        <f t="shared" si="8"/>
        <v>1936519.3212426517</v>
      </c>
      <c r="O19" s="56">
        <f t="shared" si="6"/>
        <v>204749.04041886804</v>
      </c>
      <c r="P19" s="114">
        <f t="shared" si="7"/>
        <v>13.327963143577941</v>
      </c>
      <c r="Q19" s="167">
        <f t="shared" si="9"/>
        <v>3.8699489947399677</v>
      </c>
      <c r="R19" s="167">
        <f t="shared" si="10"/>
        <v>9.4580141488379716</v>
      </c>
    </row>
    <row r="20" spans="2:20">
      <c r="B20" s="78">
        <f t="shared" si="3"/>
        <v>44774</v>
      </c>
      <c r="C20" s="75" t="str">
        <f>IF(F20="","",-INDEX([11]Delta!$F$1:$EE$997,$L$13,$I20))</f>
        <v/>
      </c>
      <c r="D20" s="71" t="str">
        <f>IF(ISNUMBER($F20),VLOOKUP($J20,'Table 1'!$B$13:$C$33,2,FALSE)/12*1000*Study_MW,"")</f>
        <v/>
      </c>
      <c r="E20" s="71" t="str">
        <f t="shared" ref="E20:E22" si="15">IF(ISNUMBER(C20+D20),C20+D20,"")</f>
        <v/>
      </c>
      <c r="F20" s="75" t="str">
        <f>IF(INDEX([11]Delta!$F$1:$EE$997,$L$14,$I20)=0,"",INDEX([11]Delta!$F$1:$EE$997,$L$14,$I20))</f>
        <v/>
      </c>
      <c r="G20" s="76" t="str">
        <f t="shared" ref="G20:G77" si="16">IF(ISNUMBER($F20),E20/$F20,"")</f>
        <v/>
      </c>
      <c r="I20" s="77">
        <f t="shared" si="5"/>
        <v>8</v>
      </c>
      <c r="J20" s="73">
        <f t="shared" si="4"/>
        <v>2022</v>
      </c>
      <c r="K20" s="78" t="str">
        <f t="shared" si="2"/>
        <v/>
      </c>
      <c r="L20" s="73">
        <f t="shared" si="13"/>
        <v>2026</v>
      </c>
      <c r="M20" s="56">
        <f t="shared" si="14"/>
        <v>917314.55772538483</v>
      </c>
      <c r="N20" s="56">
        <f t="shared" si="8"/>
        <v>1981044.0174476011</v>
      </c>
      <c r="O20" s="56">
        <f t="shared" si="6"/>
        <v>204237.16837318402</v>
      </c>
      <c r="P20" s="114">
        <f t="shared" si="7"/>
        <v>14.191141594154296</v>
      </c>
      <c r="Q20" s="167">
        <f t="shared" si="9"/>
        <v>4.491418310545999</v>
      </c>
      <c r="R20" s="167">
        <f t="shared" si="10"/>
        <v>9.6997232836082965</v>
      </c>
    </row>
    <row r="21" spans="2:20">
      <c r="B21" s="78">
        <f t="shared" si="3"/>
        <v>44805</v>
      </c>
      <c r="C21" s="75" t="str">
        <f>IF(F21="","",-INDEX([11]Delta!$F$1:$EE$997,$L$13,$I21))</f>
        <v/>
      </c>
      <c r="D21" s="71" t="str">
        <f>IF(ISNUMBER($F21),VLOOKUP($J21,'Table 1'!$B$13:$C$33,2,FALSE)/12*1000*Study_MW,"")</f>
        <v/>
      </c>
      <c r="E21" s="71" t="str">
        <f t="shared" si="15"/>
        <v/>
      </c>
      <c r="F21" s="75" t="str">
        <f>IF(INDEX([11]Delta!$F$1:$EE$997,$L$14,$I21)=0,"",INDEX([11]Delta!$F$1:$EE$997,$L$14,$I21))</f>
        <v/>
      </c>
      <c r="G21" s="76" t="str">
        <f t="shared" si="16"/>
        <v/>
      </c>
      <c r="I21" s="77">
        <f t="shared" si="5"/>
        <v>9</v>
      </c>
      <c r="J21" s="73">
        <f t="shared" si="4"/>
        <v>2022</v>
      </c>
      <c r="K21" s="78" t="str">
        <f t="shared" si="2"/>
        <v/>
      </c>
      <c r="L21" s="73">
        <f t="shared" si="13"/>
        <v>2027</v>
      </c>
      <c r="M21" s="56">
        <f t="shared" si="14"/>
        <v>1109115.0284956098</v>
      </c>
      <c r="N21" s="56">
        <f t="shared" si="8"/>
        <v>2026585.2592280051</v>
      </c>
      <c r="O21" s="56">
        <f t="shared" si="6"/>
        <v>203726.57488362901</v>
      </c>
      <c r="P21" s="114">
        <f t="shared" si="7"/>
        <v>15.391709645709026</v>
      </c>
      <c r="Q21" s="167">
        <f t="shared" si="9"/>
        <v>5.4441352539753298</v>
      </c>
      <c r="R21" s="167">
        <f t="shared" si="10"/>
        <v>9.9475743917336956</v>
      </c>
    </row>
    <row r="22" spans="2:20">
      <c r="B22" s="78">
        <f t="shared" si="3"/>
        <v>44835</v>
      </c>
      <c r="C22" s="75" t="str">
        <f>IF(F22="","",-INDEX([11]Delta!$F$1:$EE$997,$L$13,$I22))</f>
        <v/>
      </c>
      <c r="D22" s="71" t="str">
        <f>IF(ISNUMBER($F22),VLOOKUP($J22,'Table 1'!$B$13:$C$33,2,FALSE)/12*1000*Study_MW,"")</f>
        <v/>
      </c>
      <c r="E22" s="71" t="str">
        <f t="shared" si="15"/>
        <v/>
      </c>
      <c r="F22" s="75" t="str">
        <f>IF(INDEX([11]Delta!$F$1:$EE$997,$L$14,$I22)=0,"",INDEX([11]Delta!$F$1:$EE$997,$L$14,$I22))</f>
        <v/>
      </c>
      <c r="G22" s="76" t="str">
        <f t="shared" si="16"/>
        <v/>
      </c>
      <c r="I22" s="77">
        <f t="shared" si="5"/>
        <v>10</v>
      </c>
      <c r="J22" s="73">
        <f t="shared" si="4"/>
        <v>2022</v>
      </c>
      <c r="K22" s="78" t="str">
        <f t="shared" si="2"/>
        <v/>
      </c>
      <c r="L22" s="73">
        <f t="shared" si="13"/>
        <v>2028</v>
      </c>
      <c r="M22" s="56">
        <f t="shared" si="14"/>
        <v>1640071.1502868235</v>
      </c>
      <c r="N22" s="56">
        <f t="shared" si="8"/>
        <v>2073143.0465838658</v>
      </c>
      <c r="O22" s="56">
        <f t="shared" si="6"/>
        <v>203530.70219504798</v>
      </c>
      <c r="P22" s="114">
        <f t="shared" si="7"/>
        <v>18.244000324394467</v>
      </c>
      <c r="Q22" s="167">
        <f t="shared" si="9"/>
        <v>8.0581019600428974</v>
      </c>
      <c r="R22" s="167">
        <f t="shared" si="10"/>
        <v>10.185898364351569</v>
      </c>
    </row>
    <row r="23" spans="2:20">
      <c r="B23" s="78">
        <f t="shared" si="3"/>
        <v>44866</v>
      </c>
      <c r="C23" s="75"/>
      <c r="D23" s="71"/>
      <c r="E23" s="71"/>
      <c r="F23" s="75"/>
      <c r="G23" s="76"/>
      <c r="I23" s="77">
        <f t="shared" si="5"/>
        <v>11</v>
      </c>
      <c r="J23" s="73">
        <f t="shared" si="4"/>
        <v>2022</v>
      </c>
      <c r="K23" s="78" t="str">
        <f t="shared" si="2"/>
        <v/>
      </c>
      <c r="L23" s="73">
        <f t="shared" si="13"/>
        <v>2029</v>
      </c>
      <c r="M23" s="56">
        <f t="shared" si="14"/>
        <v>1859270.039082557</v>
      </c>
      <c r="N23" s="56">
        <f t="shared" si="8"/>
        <v>2120717.3795151808</v>
      </c>
      <c r="O23" s="56">
        <f t="shared" si="6"/>
        <v>202709.21195049901</v>
      </c>
      <c r="P23" s="114">
        <f t="shared" si="7"/>
        <v>19.633974106562256</v>
      </c>
      <c r="Q23" s="167">
        <f t="shared" si="9"/>
        <v>9.1721043222080372</v>
      </c>
      <c r="R23" s="167">
        <f t="shared" si="10"/>
        <v>10.461869784354219</v>
      </c>
      <c r="T23" s="41">
        <v>2.5000000000000001E-2</v>
      </c>
    </row>
    <row r="24" spans="2:20">
      <c r="B24" s="82">
        <f t="shared" si="3"/>
        <v>44896</v>
      </c>
      <c r="C24" s="79">
        <f>IF(F24="","",-INDEX([11]Delta!$F$1:$EE$997,$L$13,$I24))</f>
        <v>99217.390726581216</v>
      </c>
      <c r="D24" s="80">
        <f>IF(F24&lt;&gt;0,VLOOKUP($J24,'Table 1'!$B$13:$C$33,2,FALSE)/12*1000*Study_MW,0)</f>
        <v>0</v>
      </c>
      <c r="E24" s="80">
        <f t="shared" ref="E24" si="17">IF(ISNUMBER(C24+D24),C24+D24,"")</f>
        <v>99217.390726581216</v>
      </c>
      <c r="F24" s="79">
        <f>IF(INDEX([11]Delta!$F$1:$EE$997,$L$14,$I24)=0,"",INDEX([11]Delta!$F$1:$EE$997,$L$14,$I24))</f>
        <v>7181.0656333380002</v>
      </c>
      <c r="G24" s="81">
        <f t="shared" ref="G24" si="18">IF(ISNUMBER($F24),E24/$F24,"")</f>
        <v>13.816527489453073</v>
      </c>
      <c r="I24" s="64">
        <f t="shared" si="5"/>
        <v>12</v>
      </c>
      <c r="J24" s="73">
        <f t="shared" si="4"/>
        <v>2022</v>
      </c>
      <c r="K24" s="82">
        <f t="shared" si="2"/>
        <v>44896</v>
      </c>
      <c r="L24" s="73">
        <f t="shared" si="13"/>
        <v>2030</v>
      </c>
      <c r="M24" s="56">
        <f t="shared" si="14"/>
        <v>1263503.274764657</v>
      </c>
      <c r="N24" s="56">
        <f t="shared" si="8"/>
        <v>2167275.1668710411</v>
      </c>
      <c r="O24" s="56">
        <f t="shared" si="6"/>
        <v>202202.44430502999</v>
      </c>
      <c r="P24" s="114">
        <f t="shared" si="7"/>
        <v>16.967047324414338</v>
      </c>
      <c r="Q24" s="167">
        <f t="shared" si="9"/>
        <v>6.2487042582858932</v>
      </c>
      <c r="R24" s="167">
        <f t="shared" si="10"/>
        <v>10.718343066128444</v>
      </c>
    </row>
    <row r="25" spans="2:20">
      <c r="B25" s="74">
        <f t="shared" si="3"/>
        <v>44927</v>
      </c>
      <c r="C25" s="69">
        <f>IF(F25&lt;&gt;0,-INDEX([11]Delta!$F$1:$EE$997,$L$13,$I25),0)</f>
        <v>117760.56501184404</v>
      </c>
      <c r="D25" s="70">
        <f>IF(F25&lt;&gt;0,VLOOKUP($J25,'Table 1'!$B$13:$C$33,2,FALSE)/12*1000*Study_MW,0)</f>
        <v>0</v>
      </c>
      <c r="E25" s="70">
        <f t="shared" ref="E25:E77" si="19">C25+D25</f>
        <v>117760.56501184404</v>
      </c>
      <c r="F25" s="69">
        <f>INDEX([11]Delta!$F$1:$EE$997,$L$14,$I25)</f>
        <v>8664.9507821660009</v>
      </c>
      <c r="G25" s="72">
        <f t="shared" si="16"/>
        <v>13.590448228998147</v>
      </c>
      <c r="I25" s="60">
        <f>I13+13</f>
        <v>14</v>
      </c>
      <c r="J25" s="73">
        <f t="shared" si="4"/>
        <v>2023</v>
      </c>
      <c r="K25" s="74">
        <f>IF(ISNUMBER(F25),IF(F25&lt;&gt;0,B25,""),"")</f>
        <v>44927</v>
      </c>
      <c r="L25" s="73">
        <f t="shared" si="13"/>
        <v>2031</v>
      </c>
      <c r="M25" s="56">
        <f t="shared" si="14"/>
        <v>1634723.9901785254</v>
      </c>
      <c r="N25" s="56">
        <f t="shared" si="8"/>
        <v>2214849.4998023575</v>
      </c>
      <c r="O25" s="56">
        <f t="shared" si="6"/>
        <v>201696.93619930302</v>
      </c>
      <c r="P25" s="114">
        <f t="shared" si="7"/>
        <v>19.085929427192685</v>
      </c>
      <c r="Q25" s="167">
        <f t="shared" si="9"/>
        <v>8.1048528598530805</v>
      </c>
      <c r="R25" s="167">
        <f t="shared" si="10"/>
        <v>10.981076567339604</v>
      </c>
    </row>
    <row r="26" spans="2:20">
      <c r="B26" s="78">
        <f t="shared" si="3"/>
        <v>44958</v>
      </c>
      <c r="C26" s="75">
        <f>IF(F26&lt;&gt;0,-INDEX([11]Delta!$F$1:$EE$997,$L$13,$I26),0)</f>
        <v>144795.7873082459</v>
      </c>
      <c r="D26" s="71">
        <f>IF(F26&lt;&gt;0,VLOOKUP($J26,'Table 1'!$B$13:$C$33,2,FALSE)/12*1000*Study_MW,0)</f>
        <v>0</v>
      </c>
      <c r="E26" s="71">
        <f t="shared" si="19"/>
        <v>144795.7873082459</v>
      </c>
      <c r="F26" s="75">
        <f>INDEX([11]Delta!$F$1:$EE$997,$L$14,$I26)</f>
        <v>11227.03541332</v>
      </c>
      <c r="G26" s="76">
        <f t="shared" si="16"/>
        <v>12.897063381171579</v>
      </c>
      <c r="I26" s="77">
        <f t="shared" ref="I26:I89" si="20">I14+13</f>
        <v>15</v>
      </c>
      <c r="J26" s="73">
        <f t="shared" si="4"/>
        <v>2023</v>
      </c>
      <c r="K26" s="78">
        <f t="shared" ref="K26:K89" si="21">IF(ISNUMBER(F26),IF(F26&lt;&gt;0,B26,""),"")</f>
        <v>44958</v>
      </c>
      <c r="L26" s="73">
        <f t="shared" si="13"/>
        <v>2032</v>
      </c>
      <c r="M26" s="56">
        <f t="shared" si="14"/>
        <v>2096271.1943042725</v>
      </c>
      <c r="N26" s="56">
        <f t="shared" si="8"/>
        <v>2263643.6874242187</v>
      </c>
      <c r="O26" s="56">
        <f>SUMIF($J$13:$J$264,L26,$F$13:$F$264)</f>
        <v>201503.01293447398</v>
      </c>
      <c r="P26" s="114">
        <f>(M26+N26)/O26</f>
        <v>21.636971170978349</v>
      </c>
      <c r="Q26" s="167">
        <f t="shared" si="9"/>
        <v>10.403175435326871</v>
      </c>
      <c r="R26" s="167">
        <f t="shared" si="10"/>
        <v>11.23379573565148</v>
      </c>
    </row>
    <row r="27" spans="2:20">
      <c r="B27" s="78">
        <f t="shared" si="3"/>
        <v>44986</v>
      </c>
      <c r="C27" s="75">
        <f>IF(F27&lt;&gt;0,-INDEX([11]Delta!$F$1:$EE$997,$L$13,$I27),0)</f>
        <v>181970.86434693635</v>
      </c>
      <c r="D27" s="71">
        <f>IF(F27&lt;&gt;0,VLOOKUP($J27,'Table 1'!$B$13:$C$33,2,FALSE)/12*1000*Study_MW,0)</f>
        <v>0</v>
      </c>
      <c r="E27" s="71">
        <f t="shared" si="19"/>
        <v>181970.86434693635</v>
      </c>
      <c r="F27" s="75">
        <f>INDEX([11]Delta!$F$1:$EE$997,$L$14,$I27)</f>
        <v>17130.553211716</v>
      </c>
      <c r="G27" s="76">
        <f t="shared" si="16"/>
        <v>10.622591232049766</v>
      </c>
      <c r="I27" s="77">
        <f t="shared" si="20"/>
        <v>16</v>
      </c>
      <c r="J27" s="73">
        <f t="shared" si="4"/>
        <v>2023</v>
      </c>
      <c r="K27" s="78">
        <f t="shared" si="21"/>
        <v>44986</v>
      </c>
      <c r="L27" s="73">
        <f t="shared" si="13"/>
        <v>2033</v>
      </c>
      <c r="M27" s="56">
        <f t="shared" si="14"/>
        <v>2118611.1633851975</v>
      </c>
      <c r="N27" s="56">
        <f t="shared" si="8"/>
        <v>2311014.7112404429</v>
      </c>
      <c r="O27" s="56">
        <f t="shared" ref="O27:O31" si="22">SUMIF($J$13:$J$264,L27,$F$13:$F$264)</f>
        <v>200689.714718962</v>
      </c>
      <c r="P27" s="114">
        <f t="shared" ref="P27:P31" si="23">(M27+N27)/O27</f>
        <v>22.072012413933191</v>
      </c>
      <c r="Q27" s="167">
        <f t="shared" si="9"/>
        <v>10.556650431000001</v>
      </c>
      <c r="R27" s="167">
        <f t="shared" si="10"/>
        <v>11.515361982933193</v>
      </c>
    </row>
    <row r="28" spans="2:20">
      <c r="B28" s="78">
        <f t="shared" si="3"/>
        <v>45017</v>
      </c>
      <c r="C28" s="75">
        <f>IF(F28&lt;&gt;0,-INDEX([11]Delta!$F$1:$EE$997,$L$13,$I28),0)</f>
        <v>184907.09053638577</v>
      </c>
      <c r="D28" s="71">
        <f>IF(F28&lt;&gt;0,VLOOKUP($J28,'Table 1'!$B$13:$C$33,2,FALSE)/12*1000*Study_MW,0)</f>
        <v>0</v>
      </c>
      <c r="E28" s="71">
        <f t="shared" si="19"/>
        <v>184907.09053638577</v>
      </c>
      <c r="F28" s="75">
        <f>INDEX([11]Delta!$F$1:$EE$997,$L$14,$I28)</f>
        <v>19477.59502008</v>
      </c>
      <c r="G28" s="76">
        <f t="shared" si="16"/>
        <v>9.4933224736298225</v>
      </c>
      <c r="I28" s="77">
        <f t="shared" si="20"/>
        <v>17</v>
      </c>
      <c r="J28" s="73">
        <f t="shared" si="4"/>
        <v>2023</v>
      </c>
      <c r="K28" s="78">
        <f t="shared" si="21"/>
        <v>45017</v>
      </c>
      <c r="L28" s="73">
        <f t="shared" si="13"/>
        <v>2034</v>
      </c>
      <c r="M28" s="56">
        <f t="shared" si="14"/>
        <v>2212626.3437325358</v>
      </c>
      <c r="N28" s="56">
        <f t="shared" si="8"/>
        <v>2359605.5897472142</v>
      </c>
      <c r="O28" s="56">
        <f t="shared" si="22"/>
        <v>200187.98477141096</v>
      </c>
      <c r="P28" s="114">
        <f t="shared" si="23"/>
        <v>22.839692095910021</v>
      </c>
      <c r="Q28" s="167">
        <f t="shared" si="9"/>
        <v>11.052742981848144</v>
      </c>
      <c r="R28" s="167">
        <f t="shared" si="10"/>
        <v>11.786949114061873</v>
      </c>
    </row>
    <row r="29" spans="2:20">
      <c r="B29" s="78">
        <f t="shared" si="3"/>
        <v>45047</v>
      </c>
      <c r="C29" s="75">
        <f>IF(F29&lt;&gt;0,-INDEX([11]Delta!$F$1:$EE$997,$L$13,$I29),0)</f>
        <v>267921.19460879266</v>
      </c>
      <c r="D29" s="71">
        <f>IF(F29&lt;&gt;0,VLOOKUP($J29,'Table 1'!$B$13:$C$33,2,FALSE)/12*1000*Study_MW,0)</f>
        <v>0</v>
      </c>
      <c r="E29" s="71">
        <f t="shared" si="19"/>
        <v>267921.19460879266</v>
      </c>
      <c r="F29" s="75">
        <f>INDEX([11]Delta!$F$1:$EE$997,$L$14,$I29)</f>
        <v>22894.224835624002</v>
      </c>
      <c r="G29" s="76">
        <f t="shared" si="16"/>
        <v>11.702566762247413</v>
      </c>
      <c r="I29" s="77">
        <f t="shared" si="20"/>
        <v>18</v>
      </c>
      <c r="J29" s="73">
        <f t="shared" si="4"/>
        <v>2023</v>
      </c>
      <c r="K29" s="78">
        <f t="shared" si="21"/>
        <v>45047</v>
      </c>
      <c r="L29" s="73">
        <f t="shared" si="13"/>
        <v>2035</v>
      </c>
      <c r="M29" s="56">
        <f t="shared" si="14"/>
        <v>2335919.0392217338</v>
      </c>
      <c r="N29" s="56">
        <f t="shared" si="8"/>
        <v>2409213.0138294408</v>
      </c>
      <c r="O29" s="56">
        <f t="shared" si="22"/>
        <v>199687.519156714</v>
      </c>
      <c r="P29" s="114">
        <f t="shared" si="23"/>
        <v>23.762787344396887</v>
      </c>
      <c r="Q29" s="167">
        <f t="shared" si="9"/>
        <v>11.697872000645736</v>
      </c>
      <c r="R29" s="167">
        <f t="shared" si="10"/>
        <v>12.064915343751151</v>
      </c>
    </row>
    <row r="30" spans="2:20">
      <c r="B30" s="78">
        <f t="shared" si="3"/>
        <v>45078</v>
      </c>
      <c r="C30" s="75">
        <f>IF(F30&lt;&gt;0,-INDEX([11]Delta!$F$1:$EE$997,$L$13,$I30),0)</f>
        <v>327513.44252854586</v>
      </c>
      <c r="D30" s="71">
        <f>IF(F30&lt;&gt;0,VLOOKUP($J30,'Table 1'!$B$13:$C$33,2,FALSE)/12*1000*Study_MW,0)</f>
        <v>0</v>
      </c>
      <c r="E30" s="71">
        <f t="shared" si="19"/>
        <v>327513.44252854586</v>
      </c>
      <c r="F30" s="75">
        <f>INDEX([11]Delta!$F$1:$EE$997,$L$14,$I30)</f>
        <v>24429.2961913</v>
      </c>
      <c r="G30" s="76">
        <f t="shared" si="16"/>
        <v>13.406585272202117</v>
      </c>
      <c r="I30" s="77">
        <f t="shared" si="20"/>
        <v>19</v>
      </c>
      <c r="J30" s="73">
        <f t="shared" si="4"/>
        <v>2023</v>
      </c>
      <c r="K30" s="78">
        <f t="shared" si="21"/>
        <v>45078</v>
      </c>
      <c r="L30" s="73">
        <f t="shared" si="13"/>
        <v>2036</v>
      </c>
      <c r="M30" s="56">
        <f t="shared" si="14"/>
        <v>2666200.41341573</v>
      </c>
      <c r="N30" s="56">
        <f t="shared" si="8"/>
        <v>2459836.9834871232</v>
      </c>
      <c r="O30" s="56">
        <f t="shared" si="22"/>
        <v>199495.52690084299</v>
      </c>
      <c r="P30" s="114">
        <f t="shared" si="23"/>
        <v>25.694999163819311</v>
      </c>
      <c r="Q30" s="167">
        <f t="shared" si="9"/>
        <v>13.364712757398992</v>
      </c>
      <c r="R30" s="167">
        <f t="shared" si="10"/>
        <v>12.330286406420317</v>
      </c>
    </row>
    <row r="31" spans="2:20">
      <c r="B31" s="78">
        <f t="shared" si="3"/>
        <v>45108</v>
      </c>
      <c r="C31" s="75">
        <f>IF(F31&lt;&gt;0,-INDEX([11]Delta!$F$1:$EE$997,$L$13,$I31),0)</f>
        <v>599276.81328520179</v>
      </c>
      <c r="D31" s="71">
        <f>IF(F31&lt;&gt;0,VLOOKUP($J31,'Table 1'!$B$13:$C$33,2,FALSE)/12*1000*Study_MW,0)</f>
        <v>0</v>
      </c>
      <c r="E31" s="71">
        <f t="shared" si="19"/>
        <v>599276.81328520179</v>
      </c>
      <c r="F31" s="75">
        <f>INDEX([11]Delta!$F$1:$EE$997,$L$14,$I31)</f>
        <v>25357.43246412</v>
      </c>
      <c r="G31" s="76">
        <f t="shared" si="16"/>
        <v>23.633181874117593</v>
      </c>
      <c r="I31" s="77">
        <f t="shared" si="20"/>
        <v>20</v>
      </c>
      <c r="J31" s="73">
        <f t="shared" si="4"/>
        <v>2023</v>
      </c>
      <c r="K31" s="78">
        <f t="shared" si="21"/>
        <v>45108</v>
      </c>
      <c r="L31" s="73">
        <f t="shared" si="13"/>
        <v>2037</v>
      </c>
      <c r="M31" s="56">
        <f t="shared" si="14"/>
        <v>2452748.1165563166</v>
      </c>
      <c r="N31" s="56">
        <f t="shared" si="8"/>
        <v>2511477.4987202599</v>
      </c>
      <c r="O31" s="56">
        <f t="shared" si="22"/>
        <v>198690.328734793</v>
      </c>
      <c r="P31" s="114">
        <f t="shared" si="23"/>
        <v>24.984737037214853</v>
      </c>
      <c r="Q31" s="167">
        <f t="shared" si="9"/>
        <v>12.344577273462489</v>
      </c>
      <c r="R31" s="167">
        <f t="shared" si="10"/>
        <v>12.64015976375236</v>
      </c>
    </row>
    <row r="32" spans="2:20">
      <c r="B32" s="78">
        <f t="shared" si="3"/>
        <v>45139</v>
      </c>
      <c r="C32" s="75">
        <f>IF(F32&lt;&gt;0,-INDEX([11]Delta!$F$1:$EE$997,$L$13,$I32),0)</f>
        <v>499857.56542602181</v>
      </c>
      <c r="D32" s="71">
        <f>IF(F32&lt;&gt;0,VLOOKUP($J32,'Table 1'!$B$13:$C$33,2,FALSE)/12*1000*Study_MW,0)</f>
        <v>0</v>
      </c>
      <c r="E32" s="71">
        <f t="shared" si="19"/>
        <v>499857.56542602181</v>
      </c>
      <c r="F32" s="75">
        <f>INDEX([11]Delta!$F$1:$EE$997,$L$14,$I32)</f>
        <v>23235.57250038</v>
      </c>
      <c r="G32" s="76">
        <f t="shared" si="16"/>
        <v>21.512599503104433</v>
      </c>
      <c r="I32" s="77">
        <f t="shared" si="20"/>
        <v>21</v>
      </c>
      <c r="J32" s="73">
        <f t="shared" si="4"/>
        <v>2023</v>
      </c>
      <c r="K32" s="78">
        <f t="shared" si="21"/>
        <v>45139</v>
      </c>
      <c r="L32" s="73">
        <f t="shared" si="13"/>
        <v>2038</v>
      </c>
      <c r="M32" s="56">
        <f t="shared" si="14"/>
        <v>2537326.4191115946</v>
      </c>
      <c r="N32" s="56">
        <f t="shared" si="8"/>
        <v>2564134.5595288523</v>
      </c>
      <c r="O32" s="56">
        <f t="shared" ref="O32:O35" si="24">SUMIF($J$13:$J$264,L32,$F$13:$F$264)</f>
        <v>198193.598767936</v>
      </c>
      <c r="P32" s="114">
        <f t="shared" ref="P32:P34" si="25">(M32+N32)/O32</f>
        <v>25.739786806201163</v>
      </c>
      <c r="Q32" s="167">
        <f t="shared" si="9"/>
        <v>12.802262206674691</v>
      </c>
      <c r="R32" s="167">
        <f t="shared" si="10"/>
        <v>12.937524599526476</v>
      </c>
    </row>
    <row r="33" spans="2:20">
      <c r="B33" s="78">
        <f t="shared" si="3"/>
        <v>45170</v>
      </c>
      <c r="C33" s="75">
        <f>IF(F33&lt;&gt;0,-INDEX([11]Delta!$F$1:$EE$997,$L$13,$I33),0)</f>
        <v>319725.09686209261</v>
      </c>
      <c r="D33" s="71">
        <f>IF(F33&lt;&gt;0,VLOOKUP($J33,'Table 1'!$B$13:$C$33,2,FALSE)/12*1000*Study_MW,0)</f>
        <v>0</v>
      </c>
      <c r="E33" s="71">
        <f t="shared" si="19"/>
        <v>319725.09686209261</v>
      </c>
      <c r="F33" s="75">
        <f>INDEX([11]Delta!$F$1:$EE$997,$L$14,$I33)</f>
        <v>19979.639505224</v>
      </c>
      <c r="G33" s="76">
        <f t="shared" si="16"/>
        <v>16.002545830644006</v>
      </c>
      <c r="I33" s="77">
        <f t="shared" si="20"/>
        <v>22</v>
      </c>
      <c r="J33" s="73">
        <f t="shared" si="4"/>
        <v>2023</v>
      </c>
      <c r="K33" s="78">
        <f t="shared" si="21"/>
        <v>45170</v>
      </c>
      <c r="L33" s="73">
        <f t="shared" si="13"/>
        <v>2039</v>
      </c>
      <c r="M33" s="56">
        <f t="shared" si="14"/>
        <v>2590610.2739129378</v>
      </c>
      <c r="N33" s="56">
        <f t="shared" si="8"/>
        <v>2618011.4750279919</v>
      </c>
      <c r="O33" s="56">
        <f t="shared" si="24"/>
        <v>198193.598767936</v>
      </c>
      <c r="P33" s="114">
        <f t="shared" si="25"/>
        <v>26.280474149115591</v>
      </c>
      <c r="Q33" s="167">
        <f t="shared" si="9"/>
        <v>13.071109713014858</v>
      </c>
      <c r="R33" s="167">
        <f t="shared" si="10"/>
        <v>13.209364436100733</v>
      </c>
    </row>
    <row r="34" spans="2:20">
      <c r="B34" s="78">
        <f t="shared" si="3"/>
        <v>45200</v>
      </c>
      <c r="C34" s="75">
        <f>IF(F34&lt;&gt;0,-INDEX([11]Delta!$F$1:$EE$997,$L$13,$I34),0)</f>
        <v>209727.37721864879</v>
      </c>
      <c r="D34" s="71">
        <f>IF(F34&lt;&gt;0,VLOOKUP($J34,'Table 1'!$B$13:$C$33,2,FALSE)/12*1000*Study_MW,0)</f>
        <v>0</v>
      </c>
      <c r="E34" s="71">
        <f t="shared" si="19"/>
        <v>209727.37721864879</v>
      </c>
      <c r="F34" s="75">
        <f>INDEX([11]Delta!$F$1:$EE$997,$L$14,$I34)</f>
        <v>16226.938884712001</v>
      </c>
      <c r="G34" s="76">
        <f t="shared" si="16"/>
        <v>12.924642084912312</v>
      </c>
      <c r="I34" s="77">
        <f t="shared" si="20"/>
        <v>23</v>
      </c>
      <c r="J34" s="73">
        <f t="shared" si="4"/>
        <v>2023</v>
      </c>
      <c r="K34" s="78">
        <f t="shared" si="21"/>
        <v>45200</v>
      </c>
      <c r="L34" s="73">
        <f t="shared" si="13"/>
        <v>2040</v>
      </c>
      <c r="M34" s="56">
        <f t="shared" si="14"/>
        <v>2645013.0896651093</v>
      </c>
      <c r="N34" s="56">
        <f t="shared" si="8"/>
        <v>2672904.9361025863</v>
      </c>
      <c r="O34" s="56">
        <f t="shared" si="24"/>
        <v>198193.598767936</v>
      </c>
      <c r="P34" s="114">
        <f t="shared" si="25"/>
        <v>26.831936343183422</v>
      </c>
      <c r="Q34" s="167">
        <f t="shared" ref="Q34" si="26">M34/O34</f>
        <v>13.34560301698817</v>
      </c>
      <c r="R34" s="167">
        <f t="shared" ref="R34" si="27">IFERROR(N34/O34,0)</f>
        <v>13.486333326195256</v>
      </c>
    </row>
    <row r="35" spans="2:20">
      <c r="B35" s="78">
        <f t="shared" si="3"/>
        <v>45231</v>
      </c>
      <c r="C35" s="75">
        <f>IF(F35&lt;&gt;0,-INDEX([11]Delta!$F$1:$EE$997,$L$13,$I35),0)</f>
        <v>128673.71770791709</v>
      </c>
      <c r="D35" s="71">
        <f>IF(F35&lt;&gt;0,VLOOKUP($J35,'Table 1'!$B$13:$C$33,2,FALSE)/12*1000*Study_MW,0)</f>
        <v>0</v>
      </c>
      <c r="E35" s="71">
        <f t="shared" si="19"/>
        <v>128673.71770791709</v>
      </c>
      <c r="F35" s="75">
        <f>INDEX([11]Delta!$F$1:$EE$997,$L$14,$I35)</f>
        <v>9990.2858847520001</v>
      </c>
      <c r="G35" s="76">
        <f t="shared" si="16"/>
        <v>12.879883438001464</v>
      </c>
      <c r="I35" s="77">
        <f t="shared" si="20"/>
        <v>24</v>
      </c>
      <c r="J35" s="73">
        <f t="shared" si="4"/>
        <v>2023</v>
      </c>
      <c r="K35" s="78">
        <f t="shared" si="21"/>
        <v>45231</v>
      </c>
      <c r="L35" s="73">
        <f t="shared" si="13"/>
        <v>2041</v>
      </c>
      <c r="M35" s="56">
        <f t="shared" si="14"/>
        <v>2696743.7554031862</v>
      </c>
      <c r="N35" s="56">
        <f t="shared" si="8"/>
        <v>2729221.5609828196</v>
      </c>
      <c r="O35" s="56">
        <f t="shared" si="24"/>
        <v>197820.72600466976</v>
      </c>
      <c r="P35" s="114">
        <f t="shared" ref="P35" si="28">(M35+N35)/O35</f>
        <v>27.428699843402253</v>
      </c>
      <c r="Q35" s="167">
        <f t="shared" ref="Q35" si="29">M35/O35</f>
        <v>13.632260935790553</v>
      </c>
      <c r="R35" s="167">
        <f t="shared" ref="R35" si="30">IFERROR(N35/O35,0)</f>
        <v>13.7964389076117</v>
      </c>
    </row>
    <row r="36" spans="2:20">
      <c r="B36" s="82">
        <f t="shared" si="3"/>
        <v>45261</v>
      </c>
      <c r="C36" s="79">
        <f>IF(F36&lt;&gt;0,-INDEX([11]Delta!$F$1:$EE$997,$L$13,$I36),0)</f>
        <v>101520.97743803263</v>
      </c>
      <c r="D36" s="80">
        <f>IF(F36&lt;&gt;0,VLOOKUP($J36,'Table 1'!$B$13:$C$33,2,FALSE)/12*1000*Study_MW,0)</f>
        <v>0</v>
      </c>
      <c r="E36" s="80">
        <f t="shared" si="19"/>
        <v>101520.97743803263</v>
      </c>
      <c r="F36" s="79">
        <f>INDEX([11]Delta!$F$1:$EE$997,$L$14,$I36)</f>
        <v>7163.1129542680001</v>
      </c>
      <c r="G36" s="81">
        <f t="shared" si="16"/>
        <v>14.172745576703958</v>
      </c>
      <c r="I36" s="64">
        <f t="shared" si="20"/>
        <v>25</v>
      </c>
      <c r="J36" s="73">
        <f t="shared" si="4"/>
        <v>2023</v>
      </c>
      <c r="K36" s="82">
        <f t="shared" si="21"/>
        <v>45261</v>
      </c>
      <c r="L36" s="73">
        <f t="shared" si="13"/>
        <v>2042</v>
      </c>
      <c r="M36" s="56">
        <f t="shared" si="14"/>
        <v>2753375.3742666524</v>
      </c>
      <c r="N36" s="56">
        <f t="shared" si="8"/>
        <v>2786554.7314385069</v>
      </c>
      <c r="O36" s="56">
        <f t="shared" ref="O36" si="31">SUMIF($J$13:$J$264,L36,$F$13:$F$264)</f>
        <v>197820.72600466976</v>
      </c>
      <c r="P36" s="114">
        <f t="shared" ref="P36" si="32">(M36+N36)/O36</f>
        <v>28.004801203562376</v>
      </c>
      <c r="Q36" s="167">
        <f t="shared" ref="Q36" si="33">M36/O36</f>
        <v>13.918538415442152</v>
      </c>
      <c r="R36" s="167">
        <f t="shared" ref="R36" si="34">IFERROR(N36/O36,0)</f>
        <v>14.086262788120226</v>
      </c>
    </row>
    <row r="37" spans="2:20" outlineLevel="1">
      <c r="B37" s="74">
        <f t="shared" si="3"/>
        <v>45292</v>
      </c>
      <c r="C37" s="69">
        <f>IF(F37&lt;&gt;0,-INDEX([11]Delta!$F$1:$EE$997,$L$13,$I37),0)</f>
        <v>31039.782027110457</v>
      </c>
      <c r="D37" s="70">
        <f>IF(F37&lt;&gt;0,VLOOKUP($J37,'Table 1'!$B$13:$C$33,2,FALSE)/12*1000*Study_MW,0)</f>
        <v>157748.13596756099</v>
      </c>
      <c r="E37" s="70">
        <f t="shared" si="19"/>
        <v>188787.91799467144</v>
      </c>
      <c r="F37" s="69">
        <f>INDEX([11]Delta!$F$1:$EE$997,$L$14,$I37)</f>
        <v>8643.2884030910009</v>
      </c>
      <c r="G37" s="72">
        <f t="shared" si="16"/>
        <v>21.842140304742969</v>
      </c>
      <c r="I37" s="60">
        <f>I25+13</f>
        <v>27</v>
      </c>
      <c r="J37" s="73">
        <f t="shared" si="4"/>
        <v>2024</v>
      </c>
      <c r="K37" s="74">
        <f t="shared" si="21"/>
        <v>45292</v>
      </c>
      <c r="L37" s="73">
        <f t="shared" si="13"/>
        <v>2043</v>
      </c>
      <c r="M37" s="56">
        <f>SUMIF($J$13:$J$288,L37,$C$13:$C$288)</f>
        <v>2811196.2571262522</v>
      </c>
      <c r="N37" s="56">
        <f>SUMIF($J$13:$J$288,L37,$D$13:$D$288)</f>
        <v>2844904.4474696512</v>
      </c>
      <c r="O37" s="56">
        <f>SUMIF($J$13:$J$288,L37,$F$13:$F$288)</f>
        <v>197820.72600466976</v>
      </c>
      <c r="P37" s="114">
        <f t="shared" ref="P37" si="35">(M37+N37)/O37</f>
        <v>28.592053112080809</v>
      </c>
      <c r="Q37" s="167">
        <f t="shared" ref="Q37" si="36">M37/O37</f>
        <v>14.210827722166437</v>
      </c>
      <c r="R37" s="167">
        <f t="shared" ref="R37" si="37">IFERROR(N37/O37,0)</f>
        <v>14.381225389914373</v>
      </c>
    </row>
    <row r="38" spans="2:20" outlineLevel="1">
      <c r="B38" s="78">
        <f t="shared" si="3"/>
        <v>45323</v>
      </c>
      <c r="C38" s="75">
        <f>IF(F38&lt;&gt;0,-INDEX([11]Delta!$F$1:$EE$997,$L$13,$I38),0)</f>
        <v>10107.205578714609</v>
      </c>
      <c r="D38" s="71">
        <f>IF(F38&lt;&gt;0,VLOOKUP($J38,'Table 1'!$B$13:$C$33,2,FALSE)/12*1000*Study_MW,0)</f>
        <v>157748.13596756099</v>
      </c>
      <c r="E38" s="71">
        <f t="shared" si="19"/>
        <v>167855.34154627559</v>
      </c>
      <c r="F38" s="75">
        <f>INDEX([11]Delta!$F$1:$EE$997,$L$14,$I38)</f>
        <v>11515.564406269999</v>
      </c>
      <c r="G38" s="76">
        <f t="shared" si="16"/>
        <v>14.5763885836878</v>
      </c>
      <c r="I38" s="77">
        <f t="shared" si="20"/>
        <v>28</v>
      </c>
      <c r="J38" s="73">
        <f t="shared" si="4"/>
        <v>2024</v>
      </c>
      <c r="K38" s="78">
        <f t="shared" si="21"/>
        <v>45323</v>
      </c>
      <c r="L38" s="73">
        <f t="shared" si="13"/>
        <v>2044</v>
      </c>
      <c r="M38" s="56">
        <f t="shared" ref="M38" si="38">SUMIF($J$13:$J$288,L38,$C$13:$C$288)</f>
        <v>2873042.5747830295</v>
      </c>
      <c r="N38" s="56">
        <f t="shared" ref="N38" si="39">SUMIF($J$13:$J$288,L38,$D$13:$D$288)</f>
        <v>2844904.4474696512</v>
      </c>
      <c r="O38" s="56">
        <f t="shared" ref="O38" si="40">SUMIF($J$13:$J$288,L38,$F$13:$F$288)</f>
        <v>197820.72600466976</v>
      </c>
      <c r="P38" s="114">
        <f t="shared" ref="P38:P41" si="41">(M38+N38)/O38</f>
        <v>28.904691321968471</v>
      </c>
      <c r="Q38" s="167">
        <f t="shared" ref="Q38:Q41" si="42">M38/O38</f>
        <v>14.523465932054098</v>
      </c>
      <c r="R38" s="167">
        <f t="shared" ref="R38:R41" si="43">IFERROR(N38/O38,0)</f>
        <v>14.381225389914373</v>
      </c>
    </row>
    <row r="39" spans="2:20" outlineLevel="1">
      <c r="B39" s="78">
        <f t="shared" si="3"/>
        <v>45352</v>
      </c>
      <c r="C39" s="75">
        <f>IF(F39&lt;&gt;0,-INDEX([11]Delta!$F$1:$EE$997,$L$13,$I39),0)</f>
        <v>-31819.913829267025</v>
      </c>
      <c r="D39" s="71">
        <f>IF(F39&lt;&gt;0,VLOOKUP($J39,'Table 1'!$B$13:$C$33,2,FALSE)/12*1000*Study_MW,0)</f>
        <v>157748.13596756099</v>
      </c>
      <c r="E39" s="71">
        <f t="shared" si="19"/>
        <v>125928.22213829396</v>
      </c>
      <c r="F39" s="75">
        <f>INDEX([11]Delta!$F$1:$EE$997,$L$14,$I39)</f>
        <v>17087.726488034001</v>
      </c>
      <c r="G39" s="76">
        <f t="shared" si="16"/>
        <v>7.3695129791828977</v>
      </c>
      <c r="I39" s="77">
        <f t="shared" si="20"/>
        <v>29</v>
      </c>
      <c r="J39" s="73">
        <f t="shared" si="4"/>
        <v>2024</v>
      </c>
      <c r="K39" s="78">
        <f t="shared" si="21"/>
        <v>45352</v>
      </c>
      <c r="L39" s="73">
        <f t="shared" si="13"/>
        <v>2045</v>
      </c>
      <c r="M39" s="56">
        <f>SUMIF($J$13:$J$400,L39,$C$13:$C$400)</f>
        <v>2936249.5114282565</v>
      </c>
      <c r="N39" s="56">
        <f>SUMIF($J$13:$J$400,L39,$D$13:$D$400)</f>
        <v>2844904.4474696512</v>
      </c>
      <c r="O39" s="56">
        <f>SUMIF($J$13:$J$400,L39,$F$13:$F$400)</f>
        <v>197820.72600466976</v>
      </c>
      <c r="P39" s="114">
        <f t="shared" si="41"/>
        <v>29.224207572473659</v>
      </c>
      <c r="Q39" s="167">
        <f t="shared" si="42"/>
        <v>14.84298218255929</v>
      </c>
      <c r="R39" s="167">
        <f t="shared" si="43"/>
        <v>14.381225389914373</v>
      </c>
    </row>
    <row r="40" spans="2:20" outlineLevel="1">
      <c r="B40" s="78">
        <f t="shared" si="3"/>
        <v>45383</v>
      </c>
      <c r="C40" s="75">
        <f>IF(F40&lt;&gt;0,-INDEX([11]Delta!$F$1:$EE$997,$L$13,$I40),0)</f>
        <v>-23258.093586325645</v>
      </c>
      <c r="D40" s="71">
        <f>IF(F40&lt;&gt;0,VLOOKUP($J40,'Table 1'!$B$13:$C$33,2,FALSE)/12*1000*Study_MW,0)</f>
        <v>157748.13596756099</v>
      </c>
      <c r="E40" s="71">
        <f t="shared" si="19"/>
        <v>134490.04238123534</v>
      </c>
      <c r="F40" s="75">
        <f>INDEX([11]Delta!$F$1:$EE$997,$L$14,$I40)</f>
        <v>19428.901388994</v>
      </c>
      <c r="G40" s="76">
        <f t="shared" si="16"/>
        <v>6.922164032260758</v>
      </c>
      <c r="I40" s="77">
        <f t="shared" si="20"/>
        <v>30</v>
      </c>
      <c r="J40" s="73">
        <f t="shared" si="4"/>
        <v>2024</v>
      </c>
      <c r="K40" s="78">
        <f t="shared" si="21"/>
        <v>45383</v>
      </c>
      <c r="L40" s="73">
        <f t="shared" si="13"/>
        <v>2046</v>
      </c>
      <c r="M40" s="56">
        <f t="shared" ref="M40:M41" si="44">SUMIF($J$13:$J$400,L40,$C$13:$C$400)</f>
        <v>2997910.7511682496</v>
      </c>
      <c r="N40" s="56">
        <f t="shared" ref="N40:N41" si="45">SUMIF($J$13:$J$400,L40,$D$13:$D$400)</f>
        <v>2844904.4474696512</v>
      </c>
      <c r="O40" s="56">
        <f t="shared" ref="O40:O41" si="46">SUMIF($J$13:$J$400,L40,$F$13:$F$400)</f>
        <v>197820.72600466976</v>
      </c>
      <c r="P40" s="114">
        <f t="shared" si="41"/>
        <v>29.535910198307405</v>
      </c>
      <c r="Q40" s="167">
        <f t="shared" si="42"/>
        <v>15.154684808393034</v>
      </c>
      <c r="R40" s="167">
        <f t="shared" si="43"/>
        <v>14.381225389914373</v>
      </c>
      <c r="S40" s="58"/>
      <c r="T40" s="91"/>
    </row>
    <row r="41" spans="2:20" outlineLevel="1">
      <c r="B41" s="78">
        <f t="shared" si="3"/>
        <v>45413</v>
      </c>
      <c r="C41" s="75">
        <f>IF(F41&lt;&gt;0,-INDEX([11]Delta!$F$1:$EE$997,$L$13,$I41),0)</f>
        <v>60159.834253281355</v>
      </c>
      <c r="D41" s="71">
        <f>IF(F41&lt;&gt;0,VLOOKUP($J41,'Table 1'!$B$13:$C$33,2,FALSE)/12*1000*Study_MW,0)</f>
        <v>157748.13596756099</v>
      </c>
      <c r="E41" s="71">
        <f t="shared" si="19"/>
        <v>217907.97022084234</v>
      </c>
      <c r="F41" s="75">
        <f>INDEX([11]Delta!$F$1:$EE$997,$L$14,$I41)</f>
        <v>22836.989253629999</v>
      </c>
      <c r="G41" s="76">
        <f t="shared" si="16"/>
        <v>9.5418869712085748</v>
      </c>
      <c r="I41" s="77">
        <f t="shared" si="20"/>
        <v>31</v>
      </c>
      <c r="J41" s="73">
        <f t="shared" si="4"/>
        <v>2024</v>
      </c>
      <c r="K41" s="78">
        <f t="shared" si="21"/>
        <v>45413</v>
      </c>
      <c r="L41" s="73">
        <f t="shared" si="13"/>
        <v>2047</v>
      </c>
      <c r="M41" s="56">
        <f t="shared" si="44"/>
        <v>2933434.0439280979</v>
      </c>
      <c r="N41" s="56">
        <f t="shared" si="45"/>
        <v>2607829.0768471803</v>
      </c>
      <c r="O41" s="56">
        <f t="shared" si="46"/>
        <v>190921.57953039175</v>
      </c>
      <c r="P41" s="114">
        <f t="shared" si="41"/>
        <v>29.023765330273708</v>
      </c>
      <c r="Q41" s="167">
        <f t="shared" si="42"/>
        <v>15.364601796944283</v>
      </c>
      <c r="R41" s="167">
        <f t="shared" si="43"/>
        <v>13.659163533329423</v>
      </c>
      <c r="S41" s="58"/>
      <c r="T41" s="91"/>
    </row>
    <row r="42" spans="2:20" outlineLevel="1">
      <c r="B42" s="78">
        <f t="shared" si="3"/>
        <v>45444</v>
      </c>
      <c r="C42" s="75">
        <f>IF(F42&lt;&gt;0,-INDEX([11]Delta!$F$1:$EE$997,$L$13,$I42),0)</f>
        <v>87148.825551241636</v>
      </c>
      <c r="D42" s="71">
        <f>IF(F42&lt;&gt;0,VLOOKUP($J42,'Table 1'!$B$13:$C$33,2,FALSE)/12*1000*Study_MW,0)</f>
        <v>157748.13596756099</v>
      </c>
      <c r="E42" s="71">
        <f t="shared" si="19"/>
        <v>244896.96151880262</v>
      </c>
      <c r="F42" s="75">
        <f>INDEX([11]Delta!$F$1:$EE$997,$L$14,$I42)</f>
        <v>24368.2227914</v>
      </c>
      <c r="G42" s="76">
        <f t="shared" si="16"/>
        <v>10.049849084818419</v>
      </c>
      <c r="I42" s="77">
        <f t="shared" si="20"/>
        <v>32</v>
      </c>
      <c r="J42" s="73">
        <f t="shared" si="4"/>
        <v>2024</v>
      </c>
      <c r="K42" s="78">
        <f t="shared" si="21"/>
        <v>45444</v>
      </c>
      <c r="L42" s="73">
        <f t="shared" si="13"/>
        <v>2048</v>
      </c>
      <c r="P42" s="114"/>
      <c r="Q42" s="167"/>
      <c r="R42" s="167"/>
    </row>
    <row r="43" spans="2:20" outlineLevel="1">
      <c r="B43" s="78">
        <f t="shared" si="3"/>
        <v>45474</v>
      </c>
      <c r="C43" s="75">
        <f>IF(F43&lt;&gt;0,-INDEX([11]Delta!$F$1:$EE$997,$L$13,$I43),0)</f>
        <v>262316.71518602967</v>
      </c>
      <c r="D43" s="71">
        <f>IF(F43&lt;&gt;0,VLOOKUP($J43,'Table 1'!$B$13:$C$33,2,FALSE)/12*1000*Study_MW,0)</f>
        <v>157748.13596756099</v>
      </c>
      <c r="E43" s="71">
        <f t="shared" si="19"/>
        <v>420064.85115359066</v>
      </c>
      <c r="F43" s="75">
        <f>INDEX([11]Delta!$F$1:$EE$997,$L$14,$I43)</f>
        <v>25294.038863934002</v>
      </c>
      <c r="G43" s="76">
        <f t="shared" si="16"/>
        <v>16.607266771956624</v>
      </c>
      <c r="I43" s="77">
        <f t="shared" si="20"/>
        <v>33</v>
      </c>
      <c r="J43" s="73">
        <f t="shared" si="4"/>
        <v>2024</v>
      </c>
      <c r="K43" s="78">
        <f t="shared" si="21"/>
        <v>45474</v>
      </c>
    </row>
    <row r="44" spans="2:20" outlineLevel="1">
      <c r="B44" s="78">
        <f t="shared" si="3"/>
        <v>45505</v>
      </c>
      <c r="C44" s="75">
        <f>IF(F44&lt;&gt;0,-INDEX([11]Delta!$F$1:$EE$997,$L$13,$I44),0)</f>
        <v>207120.91876865923</v>
      </c>
      <c r="D44" s="71">
        <f>IF(F44&lt;&gt;0,VLOOKUP($J44,'Table 1'!$B$13:$C$33,2,FALSE)/12*1000*Study_MW,0)</f>
        <v>157748.13596756099</v>
      </c>
      <c r="E44" s="71">
        <f t="shared" si="19"/>
        <v>364869.05473622022</v>
      </c>
      <c r="F44" s="75">
        <f>INDEX([11]Delta!$F$1:$EE$997,$L$14,$I44)</f>
        <v>23177.483517002001</v>
      </c>
      <c r="G44" s="76">
        <f t="shared" si="16"/>
        <v>15.742393019870688</v>
      </c>
      <c r="I44" s="77">
        <f t="shared" si="20"/>
        <v>34</v>
      </c>
      <c r="J44" s="73">
        <f t="shared" si="4"/>
        <v>2024</v>
      </c>
      <c r="K44" s="78">
        <f t="shared" si="21"/>
        <v>45505</v>
      </c>
    </row>
    <row r="45" spans="2:20" outlineLevel="1">
      <c r="B45" s="78">
        <f t="shared" si="3"/>
        <v>45536</v>
      </c>
      <c r="C45" s="75">
        <f>IF(F45&lt;&gt;0,-INDEX([11]Delta!$F$1:$EE$997,$L$13,$I45),0)</f>
        <v>87654.210664212704</v>
      </c>
      <c r="D45" s="71">
        <f>IF(F45&lt;&gt;0,VLOOKUP($J45,'Table 1'!$B$13:$C$33,2,FALSE)/12*1000*Study_MW,0)</f>
        <v>157748.13596756099</v>
      </c>
      <c r="E45" s="71">
        <f t="shared" si="19"/>
        <v>245402.34663177369</v>
      </c>
      <c r="F45" s="75">
        <f>INDEX([11]Delta!$F$1:$EE$997,$L$14,$I45)</f>
        <v>19929.690488025</v>
      </c>
      <c r="G45" s="76">
        <f t="shared" si="16"/>
        <v>12.313404805720726</v>
      </c>
      <c r="I45" s="77">
        <f t="shared" si="20"/>
        <v>35</v>
      </c>
      <c r="J45" s="73">
        <f t="shared" si="4"/>
        <v>2024</v>
      </c>
      <c r="K45" s="78">
        <f t="shared" si="21"/>
        <v>45536</v>
      </c>
    </row>
    <row r="46" spans="2:20" outlineLevel="1">
      <c r="B46" s="78">
        <f t="shared" si="3"/>
        <v>45566</v>
      </c>
      <c r="C46" s="75">
        <f>IF(F46&lt;&gt;0,-INDEX([11]Delta!$F$1:$EE$997,$L$13,$I46),0)</f>
        <v>25045.070447221398</v>
      </c>
      <c r="D46" s="71">
        <f>IF(F46&lt;&gt;0,VLOOKUP($J46,'Table 1'!$B$13:$C$33,2,FALSE)/12*1000*Study_MW,0)</f>
        <v>157748.13596756099</v>
      </c>
      <c r="E46" s="71">
        <f t="shared" si="19"/>
        <v>182793.20641478238</v>
      </c>
      <c r="F46" s="75">
        <f>INDEX([11]Delta!$F$1:$EE$997,$L$14,$I46)</f>
        <v>16186.37148116</v>
      </c>
      <c r="G46" s="76">
        <f t="shared" si="16"/>
        <v>11.293031710506774</v>
      </c>
      <c r="I46" s="77">
        <f t="shared" si="20"/>
        <v>36</v>
      </c>
      <c r="J46" s="73">
        <f t="shared" si="4"/>
        <v>2024</v>
      </c>
      <c r="K46" s="78">
        <f t="shared" si="21"/>
        <v>45566</v>
      </c>
    </row>
    <row r="47" spans="2:20" outlineLevel="1">
      <c r="B47" s="78">
        <f t="shared" si="3"/>
        <v>45597</v>
      </c>
      <c r="C47" s="75">
        <f>IF(F47&lt;&gt;0,-INDEX([11]Delta!$F$1:$EE$997,$L$13,$I47),0)</f>
        <v>20921.897179707885</v>
      </c>
      <c r="D47" s="71">
        <f>IF(F47&lt;&gt;0,VLOOKUP($J47,'Table 1'!$B$13:$C$33,2,FALSE)/12*1000*Study_MW,0)</f>
        <v>157748.13596756099</v>
      </c>
      <c r="E47" s="71">
        <f t="shared" si="19"/>
        <v>178670.03314726887</v>
      </c>
      <c r="F47" s="75">
        <f>INDEX([11]Delta!$F$1:$EE$997,$L$14,$I47)</f>
        <v>9965.3101300550006</v>
      </c>
      <c r="G47" s="76">
        <f t="shared" si="16"/>
        <v>17.929199474525813</v>
      </c>
      <c r="I47" s="77">
        <f t="shared" si="20"/>
        <v>37</v>
      </c>
      <c r="J47" s="73">
        <f t="shared" si="4"/>
        <v>2024</v>
      </c>
      <c r="K47" s="78">
        <f t="shared" si="21"/>
        <v>45597</v>
      </c>
    </row>
    <row r="48" spans="2:20" outlineLevel="1">
      <c r="B48" s="82">
        <f t="shared" si="3"/>
        <v>45627</v>
      </c>
      <c r="C48" s="79">
        <f>IF(F48&lt;&gt;0,-INDEX([11]Delta!$F$1:$EE$997,$L$13,$I48),0)</f>
        <v>18423.617533370852</v>
      </c>
      <c r="D48" s="80">
        <f>IF(F48&lt;&gt;0,VLOOKUP($J48,'Table 1'!$B$13:$C$33,2,FALSE)/12*1000*Study_MW,0)</f>
        <v>157748.13596756099</v>
      </c>
      <c r="E48" s="80">
        <f t="shared" si="19"/>
        <v>176171.75350093184</v>
      </c>
      <c r="F48" s="79">
        <f>INDEX([11]Delta!$F$1:$EE$997,$L$14,$I48)</f>
        <v>7145.2051884089997</v>
      </c>
      <c r="G48" s="81">
        <f t="shared" si="16"/>
        <v>24.655940432154257</v>
      </c>
      <c r="I48" s="64">
        <f t="shared" si="20"/>
        <v>38</v>
      </c>
      <c r="J48" s="73">
        <f t="shared" si="4"/>
        <v>2024</v>
      </c>
      <c r="K48" s="82">
        <f t="shared" si="21"/>
        <v>45627</v>
      </c>
    </row>
    <row r="49" spans="2:11" outlineLevel="1">
      <c r="B49" s="74">
        <f t="shared" si="3"/>
        <v>45658</v>
      </c>
      <c r="C49" s="69">
        <f>IF(F49&lt;&gt;0,-INDEX([11]Delta!$F$1:$EE$997,$L$13,$I49),0)</f>
        <v>35956.673466190696</v>
      </c>
      <c r="D49" s="70">
        <f>IF(F49&lt;&gt;0,VLOOKUP($J49,'Table 1'!$B$13:$C$33,2,FALSE)/12*1000*Study_MW,0)</f>
        <v>161376.6101035543</v>
      </c>
      <c r="E49" s="70">
        <f t="shared" si="19"/>
        <v>197333.28356974499</v>
      </c>
      <c r="F49" s="69">
        <f>INDEX([11]Delta!$F$1:$EE$997,$L$14,$I49)</f>
        <v>8621.6801884159995</v>
      </c>
      <c r="G49" s="72">
        <f t="shared" si="16"/>
        <v>22.888031016840539</v>
      </c>
      <c r="I49" s="60">
        <f>I37+13</f>
        <v>40</v>
      </c>
      <c r="J49" s="73">
        <f t="shared" si="4"/>
        <v>2025</v>
      </c>
      <c r="K49" s="74">
        <f t="shared" si="21"/>
        <v>45658</v>
      </c>
    </row>
    <row r="50" spans="2:11" outlineLevel="1">
      <c r="B50" s="78">
        <f t="shared" si="3"/>
        <v>45689</v>
      </c>
      <c r="C50" s="75">
        <f>IF(F50&lt;&gt;0,-INDEX([11]Delta!$F$1:$EE$997,$L$13,$I50),0)</f>
        <v>25609.4164108634</v>
      </c>
      <c r="D50" s="71">
        <f>IF(F50&lt;&gt;0,VLOOKUP($J50,'Table 1'!$B$13:$C$33,2,FALSE)/12*1000*Study_MW,0)</f>
        <v>161376.6101035543</v>
      </c>
      <c r="E50" s="71">
        <f t="shared" si="19"/>
        <v>186986.0265144177</v>
      </c>
      <c r="F50" s="75">
        <f>INDEX([11]Delta!$F$1:$EE$997,$L$14,$I50)</f>
        <v>11170.970391082001</v>
      </c>
      <c r="G50" s="76">
        <f t="shared" si="16"/>
        <v>16.738566119886254</v>
      </c>
      <c r="I50" s="77">
        <f t="shared" si="20"/>
        <v>41</v>
      </c>
      <c r="J50" s="73">
        <f t="shared" si="4"/>
        <v>2025</v>
      </c>
      <c r="K50" s="78">
        <f t="shared" si="21"/>
        <v>45689</v>
      </c>
    </row>
    <row r="51" spans="2:11" outlineLevel="1">
      <c r="B51" s="78">
        <f t="shared" si="3"/>
        <v>45717</v>
      </c>
      <c r="C51" s="75">
        <f>IF(F51&lt;&gt;0,-INDEX([11]Delta!$F$1:$EE$997,$L$13,$I51),0)</f>
        <v>-38697.954219162464</v>
      </c>
      <c r="D51" s="71">
        <f>IF(F51&lt;&gt;0,VLOOKUP($J51,'Table 1'!$B$13:$C$33,2,FALSE)/12*1000*Study_MW,0)</f>
        <v>161376.6101035543</v>
      </c>
      <c r="E51" s="71">
        <f t="shared" si="19"/>
        <v>122678.65588439183</v>
      </c>
      <c r="F51" s="75">
        <f>INDEX([11]Delta!$F$1:$EE$997,$L$14,$I51)</f>
        <v>17045.007259208</v>
      </c>
      <c r="G51" s="76">
        <f t="shared" si="16"/>
        <v>7.1973366757071195</v>
      </c>
      <c r="I51" s="77">
        <f t="shared" si="20"/>
        <v>42</v>
      </c>
      <c r="J51" s="73">
        <f t="shared" si="4"/>
        <v>2025</v>
      </c>
      <c r="K51" s="78">
        <f t="shared" si="21"/>
        <v>45717</v>
      </c>
    </row>
    <row r="52" spans="2:11" outlineLevel="1">
      <c r="B52" s="78">
        <f t="shared" si="3"/>
        <v>45748</v>
      </c>
      <c r="C52" s="75">
        <f>IF(F52&lt;&gt;0,-INDEX([11]Delta!$F$1:$EE$997,$L$13,$I52),0)</f>
        <v>-18112.226954817772</v>
      </c>
      <c r="D52" s="71">
        <f>IF(F52&lt;&gt;0,VLOOKUP($J52,'Table 1'!$B$13:$C$33,2,FALSE)/12*1000*Study_MW,0)</f>
        <v>161376.6101035543</v>
      </c>
      <c r="E52" s="71">
        <f t="shared" si="19"/>
        <v>143264.38314873652</v>
      </c>
      <c r="F52" s="75">
        <f>INDEX([11]Delta!$F$1:$EE$997,$L$14,$I52)</f>
        <v>19380.32910141</v>
      </c>
      <c r="G52" s="76">
        <f t="shared" si="16"/>
        <v>7.3922574998127066</v>
      </c>
      <c r="I52" s="77">
        <f t="shared" si="20"/>
        <v>43</v>
      </c>
      <c r="J52" s="73">
        <f t="shared" si="4"/>
        <v>2025</v>
      </c>
      <c r="K52" s="78">
        <f t="shared" si="21"/>
        <v>45748</v>
      </c>
    </row>
    <row r="53" spans="2:11" outlineLevel="1">
      <c r="B53" s="78">
        <f t="shared" si="3"/>
        <v>45778</v>
      </c>
      <c r="C53" s="75">
        <f>IF(F53&lt;&gt;0,-INDEX([11]Delta!$F$1:$EE$997,$L$13,$I53),0)</f>
        <v>54344.589083150029</v>
      </c>
      <c r="D53" s="71">
        <f>IF(F53&lt;&gt;0,VLOOKUP($J53,'Table 1'!$B$13:$C$33,2,FALSE)/12*1000*Study_MW,0)</f>
        <v>161376.6101035543</v>
      </c>
      <c r="E53" s="71">
        <f t="shared" si="19"/>
        <v>215721.19918670433</v>
      </c>
      <c r="F53" s="75">
        <f>INDEX([11]Delta!$F$1:$EE$997,$L$14,$I53)</f>
        <v>22779.896758734001</v>
      </c>
      <c r="G53" s="76">
        <f t="shared" si="16"/>
        <v>9.4698058323725736</v>
      </c>
      <c r="I53" s="77">
        <f t="shared" si="20"/>
        <v>44</v>
      </c>
      <c r="J53" s="73">
        <f t="shared" si="4"/>
        <v>2025</v>
      </c>
      <c r="K53" s="78">
        <f t="shared" si="21"/>
        <v>45778</v>
      </c>
    </row>
    <row r="54" spans="2:11" outlineLevel="1">
      <c r="B54" s="78">
        <f t="shared" si="3"/>
        <v>45809</v>
      </c>
      <c r="C54" s="75">
        <f>IF(F54&lt;&gt;0,-INDEX([11]Delta!$F$1:$EE$997,$L$13,$I54),0)</f>
        <v>105847.17242160439</v>
      </c>
      <c r="D54" s="71">
        <f>IF(F54&lt;&gt;0,VLOOKUP($J54,'Table 1'!$B$13:$C$33,2,FALSE)/12*1000*Study_MW,0)</f>
        <v>161376.6101035543</v>
      </c>
      <c r="E54" s="71">
        <f t="shared" si="19"/>
        <v>267223.78252515872</v>
      </c>
      <c r="F54" s="75">
        <f>INDEX([11]Delta!$F$1:$EE$997,$L$14,$I54)</f>
        <v>24307.302204200001</v>
      </c>
      <c r="G54" s="76">
        <f t="shared" si="16"/>
        <v>10.993559889134293</v>
      </c>
      <c r="I54" s="77">
        <f t="shared" si="20"/>
        <v>45</v>
      </c>
      <c r="J54" s="73">
        <f t="shared" si="4"/>
        <v>2025</v>
      </c>
      <c r="K54" s="78">
        <f t="shared" si="21"/>
        <v>45809</v>
      </c>
    </row>
    <row r="55" spans="2:11" outlineLevel="1">
      <c r="B55" s="78">
        <f t="shared" si="3"/>
        <v>45839</v>
      </c>
      <c r="C55" s="75">
        <f>IF(F55&lt;&gt;0,-INDEX([11]Delta!$F$1:$EE$997,$L$13,$I55),0)</f>
        <v>240816.55933409929</v>
      </c>
      <c r="D55" s="71">
        <f>IF(F55&lt;&gt;0,VLOOKUP($J55,'Table 1'!$B$13:$C$33,2,FALSE)/12*1000*Study_MW,0)</f>
        <v>161376.6101035543</v>
      </c>
      <c r="E55" s="71">
        <f t="shared" si="19"/>
        <v>402193.16943765362</v>
      </c>
      <c r="F55" s="75">
        <f>INDEX([11]Delta!$F$1:$EE$997,$L$14,$I55)</f>
        <v>25230.803732029999</v>
      </c>
      <c r="G55" s="76">
        <f t="shared" si="16"/>
        <v>15.940561137459028</v>
      </c>
      <c r="I55" s="77">
        <f t="shared" si="20"/>
        <v>46</v>
      </c>
      <c r="J55" s="73">
        <f t="shared" si="4"/>
        <v>2025</v>
      </c>
      <c r="K55" s="78">
        <f t="shared" si="21"/>
        <v>45839</v>
      </c>
    </row>
    <row r="56" spans="2:11" outlineLevel="1">
      <c r="B56" s="78">
        <f t="shared" si="3"/>
        <v>45870</v>
      </c>
      <c r="C56" s="75">
        <f>IF(F56&lt;&gt;0,-INDEX([11]Delta!$F$1:$EE$997,$L$13,$I56),0)</f>
        <v>214160.94538743794</v>
      </c>
      <c r="D56" s="71">
        <f>IF(F56&lt;&gt;0,VLOOKUP($J56,'Table 1'!$B$13:$C$33,2,FALSE)/12*1000*Study_MW,0)</f>
        <v>161376.6101035543</v>
      </c>
      <c r="E56" s="71">
        <f t="shared" si="19"/>
        <v>375537.55549099226</v>
      </c>
      <c r="F56" s="75">
        <f>INDEX([11]Delta!$F$1:$EE$997,$L$14,$I56)</f>
        <v>23119.539852637001</v>
      </c>
      <c r="G56" s="76">
        <f t="shared" si="16"/>
        <v>16.243297136735993</v>
      </c>
      <c r="I56" s="77">
        <f t="shared" si="20"/>
        <v>47</v>
      </c>
      <c r="J56" s="73">
        <f t="shared" si="4"/>
        <v>2025</v>
      </c>
      <c r="K56" s="78">
        <f t="shared" si="21"/>
        <v>45870</v>
      </c>
    </row>
    <row r="57" spans="2:11" outlineLevel="1">
      <c r="B57" s="78">
        <f t="shared" si="3"/>
        <v>45901</v>
      </c>
      <c r="C57" s="75">
        <f>IF(F57&lt;&gt;0,-INDEX([11]Delta!$F$1:$EE$997,$L$13,$I57),0)</f>
        <v>106515.0050393492</v>
      </c>
      <c r="D57" s="71">
        <f>IF(F57&lt;&gt;0,VLOOKUP($J57,'Table 1'!$B$13:$C$33,2,FALSE)/12*1000*Study_MW,0)</f>
        <v>161376.6101035543</v>
      </c>
      <c r="E57" s="71">
        <f t="shared" si="19"/>
        <v>267891.61514290352</v>
      </c>
      <c r="F57" s="75">
        <f>INDEX([11]Delta!$F$1:$EE$997,$L$14,$I57)</f>
        <v>19879.866263727999</v>
      </c>
      <c r="G57" s="76">
        <f t="shared" si="16"/>
        <v>13.475524009519507</v>
      </c>
      <c r="I57" s="77">
        <f t="shared" si="20"/>
        <v>48</v>
      </c>
      <c r="J57" s="73">
        <f t="shared" si="4"/>
        <v>2025</v>
      </c>
      <c r="K57" s="78">
        <f t="shared" si="21"/>
        <v>45901</v>
      </c>
    </row>
    <row r="58" spans="2:11" outlineLevel="1">
      <c r="B58" s="78">
        <f t="shared" si="3"/>
        <v>45931</v>
      </c>
      <c r="C58" s="75">
        <f>IF(F58&lt;&gt;0,-INDEX([11]Delta!$F$1:$EE$997,$L$13,$I58),0)</f>
        <v>29053.046117335558</v>
      </c>
      <c r="D58" s="71">
        <f>IF(F58&lt;&gt;0,VLOOKUP($J58,'Table 1'!$B$13:$C$33,2,FALSE)/12*1000*Study_MW,0)</f>
        <v>161376.6101035543</v>
      </c>
      <c r="E58" s="71">
        <f t="shared" si="19"/>
        <v>190429.65622088985</v>
      </c>
      <c r="F58" s="75">
        <f>INDEX([11]Delta!$F$1:$EE$997,$L$14,$I58)</f>
        <v>16145.905629722</v>
      </c>
      <c r="G58" s="76">
        <f t="shared" si="16"/>
        <v>11.794300089946002</v>
      </c>
      <c r="I58" s="77">
        <f t="shared" si="20"/>
        <v>49</v>
      </c>
      <c r="J58" s="73">
        <f t="shared" si="4"/>
        <v>2025</v>
      </c>
      <c r="K58" s="78">
        <f t="shared" si="21"/>
        <v>45931</v>
      </c>
    </row>
    <row r="59" spans="2:11" outlineLevel="1">
      <c r="B59" s="78">
        <f t="shared" si="3"/>
        <v>45962</v>
      </c>
      <c r="C59" s="75">
        <f>IF(F59&lt;&gt;0,-INDEX([11]Delta!$F$1:$EE$997,$L$13,$I59),0)</f>
        <v>18312.758672505617</v>
      </c>
      <c r="D59" s="71">
        <f>IF(F59&lt;&gt;0,VLOOKUP($J59,'Table 1'!$B$13:$C$33,2,FALSE)/12*1000*Study_MW,0)</f>
        <v>161376.6101035543</v>
      </c>
      <c r="E59" s="71">
        <f t="shared" si="19"/>
        <v>179689.36877605991</v>
      </c>
      <c r="F59" s="75">
        <f>INDEX([11]Delta!$F$1:$EE$997,$L$14,$I59)</f>
        <v>9940.3968738210006</v>
      </c>
      <c r="G59" s="76">
        <f t="shared" si="16"/>
        <v>18.07667953875054</v>
      </c>
      <c r="I59" s="77">
        <f t="shared" si="20"/>
        <v>50</v>
      </c>
      <c r="J59" s="73">
        <f t="shared" si="4"/>
        <v>2025</v>
      </c>
      <c r="K59" s="78">
        <f t="shared" si="21"/>
        <v>45962</v>
      </c>
    </row>
    <row r="60" spans="2:11" outlineLevel="1">
      <c r="B60" s="82">
        <f t="shared" si="3"/>
        <v>45992</v>
      </c>
      <c r="C60" s="79">
        <f>IF(F60&lt;&gt;0,-INDEX([11]Delta!$F$1:$EE$997,$L$13,$I60),0)</f>
        <v>18562.358384415507</v>
      </c>
      <c r="D60" s="80">
        <f>IF(F60&lt;&gt;0,VLOOKUP($J60,'Table 1'!$B$13:$C$33,2,FALSE)/12*1000*Study_MW,0)</f>
        <v>161376.6101035543</v>
      </c>
      <c r="E60" s="80">
        <f t="shared" si="19"/>
        <v>179938.9684879698</v>
      </c>
      <c r="F60" s="79">
        <f>INDEX([11]Delta!$F$1:$EE$997,$L$14,$I60)</f>
        <v>7127.34216388</v>
      </c>
      <c r="G60" s="81">
        <f t="shared" si="16"/>
        <v>25.246292987007962</v>
      </c>
      <c r="I60" s="64">
        <f t="shared" si="20"/>
        <v>51</v>
      </c>
      <c r="J60" s="73">
        <f t="shared" si="4"/>
        <v>2025</v>
      </c>
      <c r="K60" s="82">
        <f t="shared" si="21"/>
        <v>45992</v>
      </c>
    </row>
    <row r="61" spans="2:11" outlineLevel="1">
      <c r="B61" s="74">
        <f t="shared" si="3"/>
        <v>46023</v>
      </c>
      <c r="C61" s="69">
        <f>IF(F61&lt;&gt;0,-INDEX([11]Delta!$F$1:$EE$997,$L$13,$I61),0)</f>
        <v>34519.16288895905</v>
      </c>
      <c r="D61" s="70">
        <f>IF(F61&lt;&gt;0,VLOOKUP($J61,'Table 1'!$B$13:$C$33,2,FALSE)/12*1000*Study_MW,0)</f>
        <v>165087.00145396672</v>
      </c>
      <c r="E61" s="70">
        <f t="shared" si="19"/>
        <v>199606.16434292577</v>
      </c>
      <c r="F61" s="69">
        <f>INDEX([11]Delta!$F$1:$EE$997,$L$14,$I61)</f>
        <v>8600.1260114020006</v>
      </c>
      <c r="G61" s="72">
        <f t="shared" si="16"/>
        <v>23.209679030085024</v>
      </c>
      <c r="I61" s="60">
        <f>I49+13</f>
        <v>53</v>
      </c>
      <c r="J61" s="73">
        <f t="shared" si="4"/>
        <v>2026</v>
      </c>
      <c r="K61" s="74">
        <f t="shared" si="21"/>
        <v>46023</v>
      </c>
    </row>
    <row r="62" spans="2:11" outlineLevel="1">
      <c r="B62" s="78">
        <f t="shared" si="3"/>
        <v>46054</v>
      </c>
      <c r="C62" s="75">
        <f>IF(F62&lt;&gt;0,-INDEX([11]Delta!$F$1:$EE$997,$L$13,$I62),0)</f>
        <v>25203.680192902684</v>
      </c>
      <c r="D62" s="71">
        <f>IF(F62&lt;&gt;0,VLOOKUP($J62,'Table 1'!$B$13:$C$33,2,FALSE)/12*1000*Study_MW,0)</f>
        <v>165087.00145396672</v>
      </c>
      <c r="E62" s="71">
        <f t="shared" si="19"/>
        <v>190290.6816468694</v>
      </c>
      <c r="F62" s="75">
        <f>INDEX([11]Delta!$F$1:$EE$997,$L$14,$I62)</f>
        <v>11143.043020413001</v>
      </c>
      <c r="G62" s="76">
        <f t="shared" si="16"/>
        <v>17.077083997456967</v>
      </c>
      <c r="I62" s="77">
        <f t="shared" si="20"/>
        <v>54</v>
      </c>
      <c r="J62" s="73">
        <f t="shared" si="4"/>
        <v>2026</v>
      </c>
      <c r="K62" s="78">
        <f t="shared" si="21"/>
        <v>46054</v>
      </c>
    </row>
    <row r="63" spans="2:11" outlineLevel="1">
      <c r="B63" s="78">
        <f t="shared" si="3"/>
        <v>46082</v>
      </c>
      <c r="C63" s="75">
        <f>IF(F63&lt;&gt;0,-INDEX([11]Delta!$F$1:$EE$997,$L$13,$I63),0)</f>
        <v>-32423.71216262877</v>
      </c>
      <c r="D63" s="71">
        <f>IF(F63&lt;&gt;0,VLOOKUP($J63,'Table 1'!$B$13:$C$33,2,FALSE)/12*1000*Study_MW,0)</f>
        <v>165087.00145396672</v>
      </c>
      <c r="E63" s="71">
        <f t="shared" si="19"/>
        <v>132663.28929133795</v>
      </c>
      <c r="F63" s="75">
        <f>INDEX([11]Delta!$F$1:$EE$997,$L$14,$I63)</f>
        <v>17002.394891239001</v>
      </c>
      <c r="G63" s="76">
        <f t="shared" si="16"/>
        <v>7.8026236974237513</v>
      </c>
      <c r="I63" s="77">
        <f t="shared" si="20"/>
        <v>55</v>
      </c>
      <c r="J63" s="73">
        <f t="shared" si="4"/>
        <v>2026</v>
      </c>
      <c r="K63" s="78">
        <f t="shared" si="21"/>
        <v>46082</v>
      </c>
    </row>
    <row r="64" spans="2:11" outlineLevel="1">
      <c r="B64" s="78">
        <f t="shared" si="3"/>
        <v>46113</v>
      </c>
      <c r="C64" s="75">
        <f>IF(F64&lt;&gt;0,-INDEX([11]Delta!$F$1:$EE$997,$L$13,$I64),0)</f>
        <v>-9449.7337466478348</v>
      </c>
      <c r="D64" s="71">
        <f>IF(F64&lt;&gt;0,VLOOKUP($J64,'Table 1'!$B$13:$C$33,2,FALSE)/12*1000*Study_MW,0)</f>
        <v>165087.00145396672</v>
      </c>
      <c r="E64" s="71">
        <f t="shared" si="19"/>
        <v>155637.26770731888</v>
      </c>
      <c r="F64" s="75">
        <f>INDEX([11]Delta!$F$1:$EE$997,$L$14,$I64)</f>
        <v>19331.877872769001</v>
      </c>
      <c r="G64" s="76">
        <f t="shared" si="16"/>
        <v>8.0508095867163778</v>
      </c>
      <c r="I64" s="77">
        <f t="shared" si="20"/>
        <v>56</v>
      </c>
      <c r="J64" s="73">
        <f t="shared" si="4"/>
        <v>2026</v>
      </c>
      <c r="K64" s="78">
        <f t="shared" si="21"/>
        <v>46113</v>
      </c>
    </row>
    <row r="65" spans="2:11" outlineLevel="1">
      <c r="B65" s="78">
        <f t="shared" si="3"/>
        <v>46143</v>
      </c>
      <c r="C65" s="75">
        <f>IF(F65&lt;&gt;0,-INDEX([11]Delta!$F$1:$EE$997,$L$13,$I65),0)</f>
        <v>53536.65673032403</v>
      </c>
      <c r="D65" s="71">
        <f>IF(F65&lt;&gt;0,VLOOKUP($J65,'Table 1'!$B$13:$C$33,2,FALSE)/12*1000*Study_MW,0)</f>
        <v>165087.00145396672</v>
      </c>
      <c r="E65" s="71">
        <f t="shared" si="19"/>
        <v>218623.65818429075</v>
      </c>
      <c r="F65" s="75">
        <f>INDEX([11]Delta!$F$1:$EE$997,$L$14,$I65)</f>
        <v>22722.947184690001</v>
      </c>
      <c r="G65" s="76">
        <f t="shared" si="16"/>
        <v>9.6212721178876137</v>
      </c>
      <c r="I65" s="77">
        <f t="shared" si="20"/>
        <v>57</v>
      </c>
      <c r="J65" s="73">
        <f t="shared" si="4"/>
        <v>2026</v>
      </c>
      <c r="K65" s="78">
        <f t="shared" si="21"/>
        <v>46143</v>
      </c>
    </row>
    <row r="66" spans="2:11" outlineLevel="1">
      <c r="B66" s="78">
        <f t="shared" si="3"/>
        <v>46174</v>
      </c>
      <c r="C66" s="75">
        <f>IF(F66&lt;&gt;0,-INDEX([11]Delta!$F$1:$EE$997,$L$13,$I66),0)</f>
        <v>124967.05041845143</v>
      </c>
      <c r="D66" s="71">
        <f>IF(F66&lt;&gt;0,VLOOKUP($J66,'Table 1'!$B$13:$C$33,2,FALSE)/12*1000*Study_MW,0)</f>
        <v>165087.00145396672</v>
      </c>
      <c r="E66" s="71">
        <f t="shared" si="19"/>
        <v>290054.05187241815</v>
      </c>
      <c r="F66" s="75">
        <f>INDEX([11]Delta!$F$1:$EE$997,$L$14,$I66)</f>
        <v>24246.534011</v>
      </c>
      <c r="G66" s="76">
        <f t="shared" si="16"/>
        <v>11.962701627409032</v>
      </c>
      <c r="I66" s="77">
        <f t="shared" si="20"/>
        <v>58</v>
      </c>
      <c r="J66" s="73">
        <f t="shared" si="4"/>
        <v>2026</v>
      </c>
      <c r="K66" s="78">
        <f t="shared" si="21"/>
        <v>46174</v>
      </c>
    </row>
    <row r="67" spans="2:11" outlineLevel="1">
      <c r="B67" s="78">
        <f t="shared" si="3"/>
        <v>46204</v>
      </c>
      <c r="C67" s="75">
        <f>IF(F67&lt;&gt;0,-INDEX([11]Delta!$F$1:$EE$997,$L$13,$I67),0)</f>
        <v>280339.16503472626</v>
      </c>
      <c r="D67" s="71">
        <f>IF(F67&lt;&gt;0,VLOOKUP($J67,'Table 1'!$B$13:$C$33,2,FALSE)/12*1000*Study_MW,0)</f>
        <v>165087.00145396672</v>
      </c>
      <c r="E67" s="71">
        <f t="shared" si="19"/>
        <v>445426.16648869298</v>
      </c>
      <c r="F67" s="75">
        <f>INDEX([11]Delta!$F$1:$EE$997,$L$14,$I67)</f>
        <v>25167.727058349999</v>
      </c>
      <c r="G67" s="76">
        <f t="shared" si="16"/>
        <v>17.698307258974829</v>
      </c>
      <c r="I67" s="77">
        <f t="shared" si="20"/>
        <v>59</v>
      </c>
      <c r="J67" s="73">
        <f t="shared" si="4"/>
        <v>2026</v>
      </c>
      <c r="K67" s="78">
        <f t="shared" si="21"/>
        <v>46204</v>
      </c>
    </row>
    <row r="68" spans="2:11" outlineLevel="1">
      <c r="B68" s="78">
        <f t="shared" si="3"/>
        <v>46235</v>
      </c>
      <c r="C68" s="75">
        <f>IF(F68&lt;&gt;0,-INDEX([11]Delta!$F$1:$EE$997,$L$13,$I68),0)</f>
        <v>242732.88768951595</v>
      </c>
      <c r="D68" s="71">
        <f>IF(F68&lt;&gt;0,VLOOKUP($J68,'Table 1'!$B$13:$C$33,2,FALSE)/12*1000*Study_MW,0)</f>
        <v>165087.00145396672</v>
      </c>
      <c r="E68" s="71">
        <f t="shared" si="19"/>
        <v>407819.88914348267</v>
      </c>
      <c r="F68" s="75">
        <f>INDEX([11]Delta!$F$1:$EE$997,$L$14,$I68)</f>
        <v>23061.741125330002</v>
      </c>
      <c r="G68" s="76">
        <f t="shared" si="16"/>
        <v>17.683829114513443</v>
      </c>
      <c r="I68" s="77">
        <f t="shared" si="20"/>
        <v>60</v>
      </c>
      <c r="J68" s="73">
        <f t="shared" si="4"/>
        <v>2026</v>
      </c>
      <c r="K68" s="78">
        <f t="shared" si="21"/>
        <v>46235</v>
      </c>
    </row>
    <row r="69" spans="2:11" outlineLevel="1">
      <c r="B69" s="78">
        <f t="shared" si="3"/>
        <v>46266</v>
      </c>
      <c r="C69" s="75">
        <f>IF(F69&lt;&gt;0,-INDEX([11]Delta!$F$1:$EE$997,$L$13,$I69),0)</f>
        <v>97197.175025999546</v>
      </c>
      <c r="D69" s="71">
        <f>IF(F69&lt;&gt;0,VLOOKUP($J69,'Table 1'!$B$13:$C$33,2,FALSE)/12*1000*Study_MW,0)</f>
        <v>165087.00145396672</v>
      </c>
      <c r="E69" s="71">
        <f t="shared" si="19"/>
        <v>262284.17647996626</v>
      </c>
      <c r="F69" s="75">
        <f>INDEX([11]Delta!$F$1:$EE$997,$L$14,$I69)</f>
        <v>19830.166563228999</v>
      </c>
      <c r="G69" s="76">
        <f t="shared" si="16"/>
        <v>13.226524126444748</v>
      </c>
      <c r="I69" s="77">
        <f t="shared" si="20"/>
        <v>61</v>
      </c>
      <c r="J69" s="73">
        <f t="shared" si="4"/>
        <v>2026</v>
      </c>
      <c r="K69" s="78">
        <f t="shared" si="21"/>
        <v>46266</v>
      </c>
    </row>
    <row r="70" spans="2:11" outlineLevel="1">
      <c r="B70" s="78">
        <f t="shared" si="3"/>
        <v>46296</v>
      </c>
      <c r="C70" s="75">
        <f>IF(F70&lt;&gt;0,-INDEX([11]Delta!$F$1:$EE$997,$L$13,$I70),0)</f>
        <v>44821.991672188044</v>
      </c>
      <c r="D70" s="71">
        <f>IF(F70&lt;&gt;0,VLOOKUP($J70,'Table 1'!$B$13:$C$33,2,FALSE)/12*1000*Study_MW,0)</f>
        <v>165087.00145396672</v>
      </c>
      <c r="E70" s="71">
        <f t="shared" si="19"/>
        <v>209908.99312615476</v>
      </c>
      <c r="F70" s="75">
        <f>INDEX([11]Delta!$F$1:$EE$997,$L$14,$I70)</f>
        <v>16105.540955601</v>
      </c>
      <c r="G70" s="76">
        <f t="shared" si="16"/>
        <v>13.033340122186646</v>
      </c>
      <c r="I70" s="77">
        <f t="shared" si="20"/>
        <v>62</v>
      </c>
      <c r="J70" s="73">
        <f t="shared" si="4"/>
        <v>2026</v>
      </c>
      <c r="K70" s="78">
        <f t="shared" si="21"/>
        <v>46296</v>
      </c>
    </row>
    <row r="71" spans="2:11" outlineLevel="1">
      <c r="B71" s="78">
        <f t="shared" si="3"/>
        <v>46327</v>
      </c>
      <c r="C71" s="75">
        <f>IF(F71&lt;&gt;0,-INDEX([11]Delta!$F$1:$EE$997,$L$13,$I71),0)</f>
        <v>36553.495705574751</v>
      </c>
      <c r="D71" s="71">
        <f>IF(F71&lt;&gt;0,VLOOKUP($J71,'Table 1'!$B$13:$C$33,2,FALSE)/12*1000*Study_MW,0)</f>
        <v>165087.00145396672</v>
      </c>
      <c r="E71" s="71">
        <f t="shared" si="19"/>
        <v>201640.49715954147</v>
      </c>
      <c r="F71" s="75">
        <f>INDEX([11]Delta!$F$1:$EE$997,$L$14,$I71)</f>
        <v>9915.5458815380007</v>
      </c>
      <c r="G71" s="76">
        <f t="shared" si="16"/>
        <v>20.33579387040918</v>
      </c>
      <c r="I71" s="77">
        <f t="shared" si="20"/>
        <v>63</v>
      </c>
      <c r="J71" s="73">
        <f t="shared" si="4"/>
        <v>2026</v>
      </c>
      <c r="K71" s="78">
        <f t="shared" si="21"/>
        <v>46327</v>
      </c>
    </row>
    <row r="72" spans="2:11" outlineLevel="1">
      <c r="B72" s="82">
        <f t="shared" si="3"/>
        <v>46357</v>
      </c>
      <c r="C72" s="79">
        <f>IF(F72&lt;&gt;0,-INDEX([11]Delta!$F$1:$EE$997,$L$13,$I72),0)</f>
        <v>19316.738276019692</v>
      </c>
      <c r="D72" s="80">
        <f>IF(F72&lt;&gt;0,VLOOKUP($J72,'Table 1'!$B$13:$C$33,2,FALSE)/12*1000*Study_MW,0)</f>
        <v>165087.00145396672</v>
      </c>
      <c r="E72" s="80">
        <f t="shared" si="19"/>
        <v>184403.73972998641</v>
      </c>
      <c r="F72" s="79">
        <f>INDEX([11]Delta!$F$1:$EE$997,$L$14,$I72)</f>
        <v>7109.5237976230001</v>
      </c>
      <c r="G72" s="81">
        <f t="shared" si="16"/>
        <v>25.93756557811087</v>
      </c>
      <c r="I72" s="64">
        <f t="shared" si="20"/>
        <v>64</v>
      </c>
      <c r="J72" s="73">
        <f t="shared" si="4"/>
        <v>2026</v>
      </c>
      <c r="K72" s="82">
        <f t="shared" si="21"/>
        <v>46357</v>
      </c>
    </row>
    <row r="73" spans="2:11" outlineLevel="1">
      <c r="B73" s="74">
        <f t="shared" si="3"/>
        <v>46388</v>
      </c>
      <c r="C73" s="69">
        <f>IF(F73&lt;&gt;0,-INDEX([11]Delta!$F$1:$EE$997,$L$13,$I73),0)</f>
        <v>40296.660708069801</v>
      </c>
      <c r="D73" s="70">
        <f>IF(F73&lt;&gt;0,VLOOKUP($J73,'Table 1'!$B$13:$C$33,2,FALSE)/12*1000*Study_MW,0)</f>
        <v>168882.10493566713</v>
      </c>
      <c r="E73" s="70">
        <f t="shared" si="19"/>
        <v>209178.76564373693</v>
      </c>
      <c r="F73" s="69">
        <f>INDEX([11]Delta!$F$1:$EE$997,$L$14,$I73)</f>
        <v>8578.6256529130005</v>
      </c>
      <c r="G73" s="72">
        <f t="shared" si="16"/>
        <v>24.383715306741138</v>
      </c>
      <c r="I73" s="60">
        <f>I61+13</f>
        <v>66</v>
      </c>
      <c r="J73" s="73">
        <f t="shared" si="4"/>
        <v>2027</v>
      </c>
      <c r="K73" s="74">
        <f t="shared" si="21"/>
        <v>46388</v>
      </c>
    </row>
    <row r="74" spans="2:11" outlineLevel="1">
      <c r="B74" s="78">
        <f t="shared" si="3"/>
        <v>46419</v>
      </c>
      <c r="C74" s="75">
        <f>IF(F74&lt;&gt;0,-INDEX([11]Delta!$F$1:$EE$997,$L$13,$I74),0)</f>
        <v>29010.784194350243</v>
      </c>
      <c r="D74" s="71">
        <f>IF(F74&lt;&gt;0,VLOOKUP($J74,'Table 1'!$B$13:$C$33,2,FALSE)/12*1000*Study_MW,0)</f>
        <v>168882.10493566713</v>
      </c>
      <c r="E74" s="71">
        <f t="shared" si="19"/>
        <v>197892.88913001737</v>
      </c>
      <c r="F74" s="75">
        <f>INDEX([11]Delta!$F$1:$EE$997,$L$14,$I74)</f>
        <v>11115.185421779001</v>
      </c>
      <c r="G74" s="76">
        <f t="shared" si="16"/>
        <v>17.803831571020641</v>
      </c>
      <c r="I74" s="77">
        <f t="shared" si="20"/>
        <v>67</v>
      </c>
      <c r="J74" s="73">
        <f t="shared" si="4"/>
        <v>2027</v>
      </c>
      <c r="K74" s="78">
        <f t="shared" si="21"/>
        <v>46419</v>
      </c>
    </row>
    <row r="75" spans="2:11" outlineLevel="1">
      <c r="B75" s="78">
        <f t="shared" si="3"/>
        <v>46447</v>
      </c>
      <c r="C75" s="75">
        <f>IF(F75&lt;&gt;0,-INDEX([11]Delta!$F$1:$EE$997,$L$13,$I75),0)</f>
        <v>-26489.695235729218</v>
      </c>
      <c r="D75" s="71">
        <f>IF(F75&lt;&gt;0,VLOOKUP($J75,'Table 1'!$B$13:$C$33,2,FALSE)/12*1000*Study_MW,0)</f>
        <v>168882.10493566713</v>
      </c>
      <c r="E75" s="71">
        <f t="shared" si="19"/>
        <v>142392.40969993791</v>
      </c>
      <c r="F75" s="75">
        <f>INDEX([11]Delta!$F$1:$EE$997,$L$14,$I75)</f>
        <v>16959.888822378001</v>
      </c>
      <c r="G75" s="76">
        <f t="shared" si="16"/>
        <v>8.3958339108954494</v>
      </c>
      <c r="I75" s="77">
        <f t="shared" si="20"/>
        <v>68</v>
      </c>
      <c r="J75" s="73">
        <f t="shared" si="4"/>
        <v>2027</v>
      </c>
      <c r="K75" s="78">
        <f t="shared" si="21"/>
        <v>46447</v>
      </c>
    </row>
    <row r="76" spans="2:11" outlineLevel="1">
      <c r="B76" s="78">
        <f t="shared" si="3"/>
        <v>46478</v>
      </c>
      <c r="C76" s="75">
        <f>IF(F76&lt;&gt;0,-INDEX([11]Delta!$F$1:$EE$997,$L$13,$I76),0)</f>
        <v>-3718.9136059731245</v>
      </c>
      <c r="D76" s="71">
        <f>IF(F76&lt;&gt;0,VLOOKUP($J76,'Table 1'!$B$13:$C$33,2,FALSE)/12*1000*Study_MW,0)</f>
        <v>168882.10493566713</v>
      </c>
      <c r="E76" s="71">
        <f t="shared" si="19"/>
        <v>165163.191329694</v>
      </c>
      <c r="F76" s="75">
        <f>INDEX([11]Delta!$F$1:$EE$997,$L$14,$I76)</f>
        <v>19283.548425394001</v>
      </c>
      <c r="G76" s="76">
        <f t="shared" si="16"/>
        <v>8.5649792085047434</v>
      </c>
      <c r="I76" s="77">
        <f t="shared" si="20"/>
        <v>69</v>
      </c>
      <c r="J76" s="73">
        <f t="shared" si="4"/>
        <v>2027</v>
      </c>
      <c r="K76" s="78">
        <f t="shared" si="21"/>
        <v>46478</v>
      </c>
    </row>
    <row r="77" spans="2:11" outlineLevel="1">
      <c r="B77" s="78">
        <f t="shared" si="3"/>
        <v>46508</v>
      </c>
      <c r="C77" s="75">
        <f>IF(F77&lt;&gt;0,-INDEX([11]Delta!$F$1:$EE$997,$L$13,$I77),0)</f>
        <v>88121.272021144629</v>
      </c>
      <c r="D77" s="71">
        <f>IF(F77&lt;&gt;0,VLOOKUP($J77,'Table 1'!$B$13:$C$33,2,FALSE)/12*1000*Study_MW,0)</f>
        <v>168882.10493566713</v>
      </c>
      <c r="E77" s="71">
        <f t="shared" si="19"/>
        <v>257003.37695681176</v>
      </c>
      <c r="F77" s="75">
        <f>INDEX([11]Delta!$F$1:$EE$997,$L$14,$I77)</f>
        <v>22666.139630614001</v>
      </c>
      <c r="G77" s="76">
        <f t="shared" si="16"/>
        <v>11.338647919105306</v>
      </c>
      <c r="I77" s="77">
        <f t="shared" si="20"/>
        <v>70</v>
      </c>
      <c r="J77" s="73">
        <f t="shared" si="4"/>
        <v>2027</v>
      </c>
      <c r="K77" s="78">
        <f t="shared" si="21"/>
        <v>46508</v>
      </c>
    </row>
    <row r="78" spans="2:11" outlineLevel="1">
      <c r="B78" s="78">
        <f t="shared" ref="B78:B141" si="47">EDATE(B77,1)</f>
        <v>46539</v>
      </c>
      <c r="C78" s="75">
        <f>IF(F78&lt;&gt;0,-INDEX([11]Delta!$F$1:$EE$997,$L$13,$I78),0)</f>
        <v>129468.26565724611</v>
      </c>
      <c r="D78" s="71">
        <f>IF(F78&lt;&gt;0,VLOOKUP($J78,'Table 1'!$B$13:$C$33,2,FALSE)/12*1000*Study_MW,0)</f>
        <v>168882.10493566713</v>
      </c>
      <c r="E78" s="71">
        <f t="shared" ref="E78:E141" si="48">C78+D78</f>
        <v>298350.37059291324</v>
      </c>
      <c r="F78" s="75">
        <f>INDEX([11]Delta!$F$1:$EE$997,$L$14,$I78)</f>
        <v>24185.917654299999</v>
      </c>
      <c r="G78" s="76">
        <f t="shared" ref="G78:G141" si="49">IF(ISNUMBER($F78),E78/$F78,"")</f>
        <v>12.335706044209974</v>
      </c>
      <c r="I78" s="77">
        <f t="shared" si="20"/>
        <v>71</v>
      </c>
      <c r="J78" s="73">
        <f t="shared" ref="J78:J141" si="50">YEAR(B78)</f>
        <v>2027</v>
      </c>
      <c r="K78" s="78">
        <f t="shared" si="21"/>
        <v>46539</v>
      </c>
    </row>
    <row r="79" spans="2:11" outlineLevel="1">
      <c r="B79" s="78">
        <f t="shared" si="47"/>
        <v>46569</v>
      </c>
      <c r="C79" s="75">
        <f>IF(F79&lt;&gt;0,-INDEX([11]Delta!$F$1:$EE$997,$L$13,$I79),0)</f>
        <v>342434.79922868311</v>
      </c>
      <c r="D79" s="71">
        <f>IF(F79&lt;&gt;0,VLOOKUP($J79,'Table 1'!$B$13:$C$33,2,FALSE)/12*1000*Study_MW,0)</f>
        <v>168882.10493566713</v>
      </c>
      <c r="E79" s="71">
        <f t="shared" si="48"/>
        <v>511316.90416435024</v>
      </c>
      <c r="F79" s="75">
        <f>INDEX([11]Delta!$F$1:$EE$997,$L$14,$I79)</f>
        <v>25104.8074552</v>
      </c>
      <c r="G79" s="76">
        <f t="shared" si="49"/>
        <v>20.367290411480145</v>
      </c>
      <c r="I79" s="77">
        <f t="shared" si="20"/>
        <v>72</v>
      </c>
      <c r="J79" s="73">
        <f t="shared" si="50"/>
        <v>2027</v>
      </c>
      <c r="K79" s="78">
        <f t="shared" si="21"/>
        <v>46569</v>
      </c>
    </row>
    <row r="80" spans="2:11" outlineLevel="1">
      <c r="B80" s="78">
        <f t="shared" si="47"/>
        <v>46600</v>
      </c>
      <c r="C80" s="75">
        <f>IF(F80&lt;&gt;0,-INDEX([11]Delta!$F$1:$EE$997,$L$13,$I80),0)</f>
        <v>275150.59572249651</v>
      </c>
      <c r="D80" s="71">
        <f>IF(F80&lt;&gt;0,VLOOKUP($J80,'Table 1'!$B$13:$C$33,2,FALSE)/12*1000*Study_MW,0)</f>
        <v>168882.10493566713</v>
      </c>
      <c r="E80" s="71">
        <f t="shared" si="48"/>
        <v>444032.70065816364</v>
      </c>
      <c r="F80" s="75">
        <f>INDEX([11]Delta!$F$1:$EE$997,$L$14,$I80)</f>
        <v>23004.086626372002</v>
      </c>
      <c r="G80" s="76">
        <f t="shared" si="49"/>
        <v>19.302339965505187</v>
      </c>
      <c r="I80" s="77">
        <f t="shared" si="20"/>
        <v>73</v>
      </c>
      <c r="J80" s="73">
        <f t="shared" si="50"/>
        <v>2027</v>
      </c>
      <c r="K80" s="78">
        <f t="shared" si="21"/>
        <v>46600</v>
      </c>
    </row>
    <row r="81" spans="2:11" outlineLevel="1">
      <c r="B81" s="78">
        <f t="shared" si="47"/>
        <v>46631</v>
      </c>
      <c r="C81" s="75">
        <f>IF(F81&lt;&gt;0,-INDEX([11]Delta!$F$1:$EE$997,$L$13,$I81),0)</f>
        <v>114135.01069389284</v>
      </c>
      <c r="D81" s="71">
        <f>IF(F81&lt;&gt;0,VLOOKUP($J81,'Table 1'!$B$13:$C$33,2,FALSE)/12*1000*Study_MW,0)</f>
        <v>168882.10493566713</v>
      </c>
      <c r="E81" s="71">
        <f t="shared" si="48"/>
        <v>283017.11562955996</v>
      </c>
      <c r="F81" s="75">
        <f>INDEX([11]Delta!$F$1:$EE$997,$L$14,$I81)</f>
        <v>19780.591196289999</v>
      </c>
      <c r="G81" s="76">
        <f t="shared" si="49"/>
        <v>14.307818852383036</v>
      </c>
      <c r="I81" s="77">
        <f t="shared" si="20"/>
        <v>74</v>
      </c>
      <c r="J81" s="73">
        <f t="shared" si="50"/>
        <v>2027</v>
      </c>
      <c r="K81" s="78">
        <f t="shared" si="21"/>
        <v>46631</v>
      </c>
    </row>
    <row r="82" spans="2:11" outlineLevel="1">
      <c r="B82" s="78">
        <f t="shared" si="47"/>
        <v>46661</v>
      </c>
      <c r="C82" s="75">
        <f>IF(F82&lt;&gt;0,-INDEX([11]Delta!$F$1:$EE$997,$L$13,$I82),0)</f>
        <v>65322.407286077738</v>
      </c>
      <c r="D82" s="71">
        <f>IF(F82&lt;&gt;0,VLOOKUP($J82,'Table 1'!$B$13:$C$33,2,FALSE)/12*1000*Study_MW,0)</f>
        <v>168882.10493566713</v>
      </c>
      <c r="E82" s="71">
        <f t="shared" si="48"/>
        <v>234204.51222174487</v>
      </c>
      <c r="F82" s="75">
        <f>INDEX([11]Delta!$F$1:$EE$997,$L$14,$I82)</f>
        <v>16065.276931754999</v>
      </c>
      <c r="G82" s="76">
        <f t="shared" si="49"/>
        <v>14.578305323751426</v>
      </c>
      <c r="I82" s="77">
        <f t="shared" si="20"/>
        <v>75</v>
      </c>
      <c r="J82" s="73">
        <f t="shared" si="50"/>
        <v>2027</v>
      </c>
      <c r="K82" s="78">
        <f t="shared" si="21"/>
        <v>46661</v>
      </c>
    </row>
    <row r="83" spans="2:11" outlineLevel="1">
      <c r="B83" s="78">
        <f t="shared" si="47"/>
        <v>46692</v>
      </c>
      <c r="C83" s="75">
        <f>IF(F83&lt;&gt;0,-INDEX([11]Delta!$F$1:$EE$997,$L$13,$I83),0)</f>
        <v>34900.299019411206</v>
      </c>
      <c r="D83" s="71">
        <f>IF(F83&lt;&gt;0,VLOOKUP($J83,'Table 1'!$B$13:$C$33,2,FALSE)/12*1000*Study_MW,0)</f>
        <v>168882.10493566713</v>
      </c>
      <c r="E83" s="71">
        <f t="shared" si="48"/>
        <v>203782.40395507833</v>
      </c>
      <c r="F83" s="75">
        <f>INDEX([11]Delta!$F$1:$EE$997,$L$14,$I83)</f>
        <v>9890.7570391629997</v>
      </c>
      <c r="G83" s="76">
        <f t="shared" si="49"/>
        <v>20.603317132165984</v>
      </c>
      <c r="I83" s="77">
        <f t="shared" si="20"/>
        <v>76</v>
      </c>
      <c r="J83" s="73">
        <f t="shared" si="50"/>
        <v>2027</v>
      </c>
      <c r="K83" s="78">
        <f t="shared" si="21"/>
        <v>46692</v>
      </c>
    </row>
    <row r="84" spans="2:11" outlineLevel="1">
      <c r="B84" s="82">
        <f t="shared" si="47"/>
        <v>46722</v>
      </c>
      <c r="C84" s="79">
        <f>IF(F84&lt;&gt;0,-INDEX([11]Delta!$F$1:$EE$997,$L$13,$I84),0)</f>
        <v>20483.542805939913</v>
      </c>
      <c r="D84" s="80">
        <f>IF(F84&lt;&gt;0,VLOOKUP($J84,'Table 1'!$B$13:$C$33,2,FALSE)/12*1000*Study_MW,0)</f>
        <v>168882.10493566713</v>
      </c>
      <c r="E84" s="80">
        <f t="shared" si="48"/>
        <v>189365.64774160704</v>
      </c>
      <c r="F84" s="79">
        <f>INDEX([11]Delta!$F$1:$EE$997,$L$14,$I84)</f>
        <v>7091.7500274710001</v>
      </c>
      <c r="G84" s="81">
        <f t="shared" si="49"/>
        <v>26.702245145143252</v>
      </c>
      <c r="I84" s="64">
        <f t="shared" si="20"/>
        <v>77</v>
      </c>
      <c r="J84" s="73">
        <f t="shared" si="50"/>
        <v>2027</v>
      </c>
      <c r="K84" s="82">
        <f t="shared" si="21"/>
        <v>46722</v>
      </c>
    </row>
    <row r="85" spans="2:11" outlineLevel="1">
      <c r="B85" s="74">
        <f t="shared" si="47"/>
        <v>46753</v>
      </c>
      <c r="C85" s="69">
        <f>IF(F85&lt;&gt;0,-INDEX([11]Delta!$F$1:$EE$997,$L$13,$I85),0)</f>
        <v>56994.733292847872</v>
      </c>
      <c r="D85" s="70">
        <f>IF(F85&lt;&gt;0,VLOOKUP($J85,'Table 1'!$B$13:$C$33,2,FALSE)/12*1000*Study_MW,0)</f>
        <v>172761.92054865544</v>
      </c>
      <c r="E85" s="70">
        <f t="shared" si="48"/>
        <v>229756.65384150331</v>
      </c>
      <c r="F85" s="69">
        <f>INDEX([11]Delta!$F$1:$EE$997,$L$14,$I85)</f>
        <v>8557.1790957819994</v>
      </c>
      <c r="G85" s="72">
        <f t="shared" si="49"/>
        <v>26.849578730303172</v>
      </c>
      <c r="I85" s="60">
        <f>I73+13</f>
        <v>79</v>
      </c>
      <c r="J85" s="73">
        <f t="shared" si="50"/>
        <v>2028</v>
      </c>
      <c r="K85" s="74">
        <f t="shared" si="21"/>
        <v>46753</v>
      </c>
    </row>
    <row r="86" spans="2:11" outlineLevel="1">
      <c r="B86" s="78">
        <f t="shared" si="47"/>
        <v>46784</v>
      </c>
      <c r="C86" s="75">
        <f>IF(F86&lt;&gt;0,-INDEX([11]Delta!$F$1:$EE$997,$L$13,$I86),0)</f>
        <v>52723.56710422039</v>
      </c>
      <c r="D86" s="71">
        <f>IF(F86&lt;&gt;0,VLOOKUP($J86,'Table 1'!$B$13:$C$33,2,FALSE)/12*1000*Study_MW,0)</f>
        <v>172761.92054865544</v>
      </c>
      <c r="E86" s="71">
        <f t="shared" si="48"/>
        <v>225485.48765287583</v>
      </c>
      <c r="F86" s="75">
        <f>INDEX([11]Delta!$F$1:$EE$997,$L$14,$I86)</f>
        <v>11400.839872144999</v>
      </c>
      <c r="G86" s="76">
        <f t="shared" si="49"/>
        <v>19.777971639071193</v>
      </c>
      <c r="I86" s="77">
        <f t="shared" si="20"/>
        <v>80</v>
      </c>
      <c r="J86" s="73">
        <f t="shared" si="50"/>
        <v>2028</v>
      </c>
      <c r="K86" s="78">
        <f t="shared" si="21"/>
        <v>46784</v>
      </c>
    </row>
    <row r="87" spans="2:11" outlineLevel="1">
      <c r="B87" s="78">
        <f t="shared" si="47"/>
        <v>46813</v>
      </c>
      <c r="C87" s="75">
        <f>IF(F87&lt;&gt;0,-INDEX([11]Delta!$F$1:$EE$997,$L$13,$I87),0)</f>
        <v>28835.46267336607</v>
      </c>
      <c r="D87" s="71">
        <f>IF(F87&lt;&gt;0,VLOOKUP($J87,'Table 1'!$B$13:$C$33,2,FALSE)/12*1000*Study_MW,0)</f>
        <v>172761.92054865544</v>
      </c>
      <c r="E87" s="71">
        <f t="shared" si="48"/>
        <v>201597.38322202151</v>
      </c>
      <c r="F87" s="75">
        <f>INDEX([11]Delta!$F$1:$EE$997,$L$14,$I87)</f>
        <v>16917.489322042002</v>
      </c>
      <c r="G87" s="76">
        <f t="shared" si="49"/>
        <v>11.916507194679168</v>
      </c>
      <c r="I87" s="77">
        <f t="shared" si="20"/>
        <v>81</v>
      </c>
      <c r="J87" s="73">
        <f t="shared" si="50"/>
        <v>2028</v>
      </c>
      <c r="K87" s="78">
        <f t="shared" si="21"/>
        <v>46813</v>
      </c>
    </row>
    <row r="88" spans="2:11" outlineLevel="1">
      <c r="B88" s="78">
        <f t="shared" si="47"/>
        <v>46844</v>
      </c>
      <c r="C88" s="75">
        <f>IF(F88&lt;&gt;0,-INDEX([11]Delta!$F$1:$EE$997,$L$13,$I88),0)</f>
        <v>29712.957868903875</v>
      </c>
      <c r="D88" s="71">
        <f>IF(F88&lt;&gt;0,VLOOKUP($J88,'Table 1'!$B$13:$C$33,2,FALSE)/12*1000*Study_MW,0)</f>
        <v>172761.92054865544</v>
      </c>
      <c r="E88" s="71">
        <f t="shared" si="48"/>
        <v>202474.87841755932</v>
      </c>
      <c r="F88" s="75">
        <f>INDEX([11]Delta!$F$1:$EE$997,$L$14,$I88)</f>
        <v>19235.339189090999</v>
      </c>
      <c r="G88" s="76">
        <f t="shared" si="49"/>
        <v>10.526192256198401</v>
      </c>
      <c r="I88" s="77">
        <f t="shared" si="20"/>
        <v>82</v>
      </c>
      <c r="J88" s="73">
        <f t="shared" si="50"/>
        <v>2028</v>
      </c>
      <c r="K88" s="78">
        <f t="shared" si="21"/>
        <v>46844</v>
      </c>
    </row>
    <row r="89" spans="2:11" outlineLevel="1">
      <c r="B89" s="78">
        <f t="shared" si="47"/>
        <v>46874</v>
      </c>
      <c r="C89" s="75">
        <f>IF(F89&lt;&gt;0,-INDEX([11]Delta!$F$1:$EE$997,$L$13,$I89),0)</f>
        <v>121942.14833559096</v>
      </c>
      <c r="D89" s="71">
        <f>IF(F89&lt;&gt;0,VLOOKUP($J89,'Table 1'!$B$13:$C$33,2,FALSE)/12*1000*Study_MW,0)</f>
        <v>172761.92054865544</v>
      </c>
      <c r="E89" s="71">
        <f t="shared" si="48"/>
        <v>294704.0688842464</v>
      </c>
      <c r="F89" s="75">
        <f>INDEX([11]Delta!$F$1:$EE$997,$L$14,$I89)</f>
        <v>22609.474571256</v>
      </c>
      <c r="G89" s="76">
        <f t="shared" si="49"/>
        <v>13.03453859378542</v>
      </c>
      <c r="I89" s="77">
        <f t="shared" si="20"/>
        <v>83</v>
      </c>
      <c r="J89" s="73">
        <f t="shared" si="50"/>
        <v>2028</v>
      </c>
      <c r="K89" s="78">
        <f t="shared" si="21"/>
        <v>46874</v>
      </c>
    </row>
    <row r="90" spans="2:11" outlineLevel="1">
      <c r="B90" s="78">
        <f t="shared" si="47"/>
        <v>46905</v>
      </c>
      <c r="C90" s="75">
        <f>IF(F90&lt;&gt;0,-INDEX([11]Delta!$F$1:$EE$997,$L$13,$I90),0)</f>
        <v>188185.95619936287</v>
      </c>
      <c r="D90" s="71">
        <f>IF(F90&lt;&gt;0,VLOOKUP($J90,'Table 1'!$B$13:$C$33,2,FALSE)/12*1000*Study_MW,0)</f>
        <v>172761.92054865544</v>
      </c>
      <c r="E90" s="71">
        <f t="shared" si="48"/>
        <v>360947.87674801832</v>
      </c>
      <c r="F90" s="75">
        <f>INDEX([11]Delta!$F$1:$EE$997,$L$14,$I90)</f>
        <v>24125.452915499998</v>
      </c>
      <c r="G90" s="76">
        <f t="shared" si="49"/>
        <v>14.961289141897035</v>
      </c>
      <c r="I90" s="77">
        <f t="shared" ref="I90:I96" si="51">I78+13</f>
        <v>84</v>
      </c>
      <c r="J90" s="73">
        <f t="shared" si="50"/>
        <v>2028</v>
      </c>
      <c r="K90" s="78">
        <f t="shared" ref="K90:K153" si="52">IF(ISNUMBER(F90),IF(F90&lt;&gt;0,B90,""),"")</f>
        <v>46905</v>
      </c>
    </row>
    <row r="91" spans="2:11" outlineLevel="1">
      <c r="B91" s="78">
        <f t="shared" si="47"/>
        <v>46935</v>
      </c>
      <c r="C91" s="75">
        <f>IF(F91&lt;&gt;0,-INDEX([11]Delta!$F$1:$EE$997,$L$13,$I91),0)</f>
        <v>455273.65750825405</v>
      </c>
      <c r="D91" s="71">
        <f>IF(F91&lt;&gt;0,VLOOKUP($J91,'Table 1'!$B$13:$C$33,2,FALSE)/12*1000*Study_MW,0)</f>
        <v>172761.92054865544</v>
      </c>
      <c r="E91" s="71">
        <f t="shared" si="48"/>
        <v>628035.57805690949</v>
      </c>
      <c r="F91" s="75">
        <f>INDEX([11]Delta!$F$1:$EE$997,$L$14,$I91)</f>
        <v>25042.04599631</v>
      </c>
      <c r="G91" s="76">
        <f t="shared" si="49"/>
        <v>25.07924385050055</v>
      </c>
      <c r="I91" s="77">
        <f t="shared" si="51"/>
        <v>85</v>
      </c>
      <c r="J91" s="73">
        <f t="shared" si="50"/>
        <v>2028</v>
      </c>
      <c r="K91" s="78">
        <f t="shared" si="52"/>
        <v>46935</v>
      </c>
    </row>
    <row r="92" spans="2:11" outlineLevel="1">
      <c r="B92" s="78">
        <f t="shared" si="47"/>
        <v>46966</v>
      </c>
      <c r="C92" s="75">
        <f>IF(F92&lt;&gt;0,-INDEX([11]Delta!$F$1:$EE$997,$L$13,$I92),0)</f>
        <v>379106.59306935966</v>
      </c>
      <c r="D92" s="71">
        <f>IF(F92&lt;&gt;0,VLOOKUP($J92,'Table 1'!$B$13:$C$33,2,FALSE)/12*1000*Study_MW,0)</f>
        <v>172761.92054865544</v>
      </c>
      <c r="E92" s="71">
        <f t="shared" si="48"/>
        <v>551868.5136180151</v>
      </c>
      <c r="F92" s="75">
        <f>INDEX([11]Delta!$F$1:$EE$997,$L$14,$I92)</f>
        <v>22946.576785847999</v>
      </c>
      <c r="G92" s="76">
        <f t="shared" si="49"/>
        <v>24.050145639081677</v>
      </c>
      <c r="I92" s="77">
        <f t="shared" si="51"/>
        <v>86</v>
      </c>
      <c r="J92" s="73">
        <f t="shared" si="50"/>
        <v>2028</v>
      </c>
      <c r="K92" s="78">
        <f t="shared" si="52"/>
        <v>46966</v>
      </c>
    </row>
    <row r="93" spans="2:11" outlineLevel="1">
      <c r="B93" s="78">
        <f t="shared" si="47"/>
        <v>46997</v>
      </c>
      <c r="C93" s="75">
        <f>IF(F93&lt;&gt;0,-INDEX([11]Delta!$F$1:$EE$997,$L$13,$I93),0)</f>
        <v>155250.30508592725</v>
      </c>
      <c r="D93" s="71">
        <f>IF(F93&lt;&gt;0,VLOOKUP($J93,'Table 1'!$B$13:$C$33,2,FALSE)/12*1000*Study_MW,0)</f>
        <v>172761.92054865544</v>
      </c>
      <c r="E93" s="71">
        <f t="shared" si="48"/>
        <v>328012.22563458269</v>
      </c>
      <c r="F93" s="75">
        <f>INDEX([11]Delta!$F$1:$EE$997,$L$14,$I93)</f>
        <v>19731.139694566002</v>
      </c>
      <c r="G93" s="76">
        <f t="shared" si="49"/>
        <v>16.624089166269396</v>
      </c>
      <c r="I93" s="77">
        <f t="shared" si="51"/>
        <v>87</v>
      </c>
      <c r="J93" s="73">
        <f t="shared" si="50"/>
        <v>2028</v>
      </c>
      <c r="K93" s="78">
        <f t="shared" si="52"/>
        <v>46997</v>
      </c>
    </row>
    <row r="94" spans="2:11" outlineLevel="1">
      <c r="B94" s="78">
        <f t="shared" si="47"/>
        <v>47027</v>
      </c>
      <c r="C94" s="75">
        <f>IF(F94&lt;&gt;0,-INDEX([11]Delta!$F$1:$EE$997,$L$13,$I94),0)</f>
        <v>87983.331486448646</v>
      </c>
      <c r="D94" s="71">
        <f>IF(F94&lt;&gt;0,VLOOKUP($J94,'Table 1'!$B$13:$C$33,2,FALSE)/12*1000*Study_MW,0)</f>
        <v>172761.92054865544</v>
      </c>
      <c r="E94" s="71">
        <f t="shared" si="48"/>
        <v>260745.25203510409</v>
      </c>
      <c r="F94" s="75">
        <f>INDEX([11]Delta!$F$1:$EE$997,$L$14,$I94)</f>
        <v>16025.113984662999</v>
      </c>
      <c r="G94" s="76">
        <f t="shared" si="49"/>
        <v>16.271038838454004</v>
      </c>
      <c r="I94" s="77">
        <f t="shared" si="51"/>
        <v>88</v>
      </c>
      <c r="J94" s="73">
        <f t="shared" si="50"/>
        <v>2028</v>
      </c>
      <c r="K94" s="78">
        <f t="shared" si="52"/>
        <v>47027</v>
      </c>
    </row>
    <row r="95" spans="2:11" outlineLevel="1">
      <c r="B95" s="78">
        <f t="shared" si="47"/>
        <v>47058</v>
      </c>
      <c r="C95" s="75">
        <f>IF(F95&lt;&gt;0,-INDEX([11]Delta!$F$1:$EE$997,$L$13,$I95),0)</f>
        <v>49486.327341288328</v>
      </c>
      <c r="D95" s="71">
        <f>IF(F95&lt;&gt;0,VLOOKUP($J95,'Table 1'!$B$13:$C$33,2,FALSE)/12*1000*Study_MW,0)</f>
        <v>172761.92054865544</v>
      </c>
      <c r="E95" s="71">
        <f t="shared" si="48"/>
        <v>222248.24788994377</v>
      </c>
      <c r="F95" s="75">
        <f>INDEX([11]Delta!$F$1:$EE$997,$L$14,$I95)</f>
        <v>9866.0301422569992</v>
      </c>
      <c r="G95" s="76">
        <f t="shared" si="49"/>
        <v>22.526613509727351</v>
      </c>
      <c r="I95" s="77">
        <f t="shared" si="51"/>
        <v>89</v>
      </c>
      <c r="J95" s="73">
        <f t="shared" si="50"/>
        <v>2028</v>
      </c>
      <c r="K95" s="78">
        <f t="shared" si="52"/>
        <v>47058</v>
      </c>
    </row>
    <row r="96" spans="2:11" outlineLevel="1">
      <c r="B96" s="82">
        <f t="shared" si="47"/>
        <v>47088</v>
      </c>
      <c r="C96" s="79">
        <f>IF(F96&lt;&gt;0,-INDEX([11]Delta!$F$1:$EE$997,$L$13,$I96),0)</f>
        <v>34576.110321253538</v>
      </c>
      <c r="D96" s="80">
        <f>IF(F96&lt;&gt;0,VLOOKUP($J96,'Table 1'!$B$13:$C$33,2,FALSE)/12*1000*Study_MW,0)</f>
        <v>172761.92054865544</v>
      </c>
      <c r="E96" s="80">
        <f t="shared" si="48"/>
        <v>207338.03086990898</v>
      </c>
      <c r="F96" s="79">
        <f>INDEX([11]Delta!$F$1:$EE$997,$L$14,$I96)</f>
        <v>7074.0206255880003</v>
      </c>
      <c r="G96" s="81">
        <f t="shared" si="49"/>
        <v>29.309786024644904</v>
      </c>
      <c r="I96" s="64">
        <f t="shared" si="51"/>
        <v>90</v>
      </c>
      <c r="J96" s="73">
        <f t="shared" si="50"/>
        <v>2028</v>
      </c>
      <c r="K96" s="82">
        <f t="shared" si="52"/>
        <v>47088</v>
      </c>
    </row>
    <row r="97" spans="2:11" outlineLevel="1">
      <c r="B97" s="74">
        <f t="shared" si="47"/>
        <v>47119</v>
      </c>
      <c r="C97" s="69">
        <f>IF(F97&lt;&gt;0,-INDEX([11]Delta!$F$1:$EE$997,$L$13,$I97),0)</f>
        <v>52001.063842609525</v>
      </c>
      <c r="D97" s="70">
        <f>IF(F97&lt;&gt;0,VLOOKUP($J97,'Table 1'!$B$13:$C$33,2,FALSE)/12*1000*Study_MW,0)</f>
        <v>176726.44829293175</v>
      </c>
      <c r="E97" s="70">
        <f t="shared" si="48"/>
        <v>228727.51213554127</v>
      </c>
      <c r="F97" s="69">
        <f>INDEX([11]Delta!$F$1:$EE$997,$L$14,$I97)</f>
        <v>8535.7861755539998</v>
      </c>
      <c r="G97" s="72">
        <f t="shared" si="49"/>
        <v>26.796302933478312</v>
      </c>
      <c r="I97" s="60">
        <f>I85+13</f>
        <v>92</v>
      </c>
      <c r="J97" s="73">
        <f t="shared" si="50"/>
        <v>2029</v>
      </c>
      <c r="K97" s="74">
        <f t="shared" si="52"/>
        <v>47119</v>
      </c>
    </row>
    <row r="98" spans="2:11" outlineLevel="1">
      <c r="B98" s="78">
        <f t="shared" si="47"/>
        <v>47150</v>
      </c>
      <c r="C98" s="75">
        <f>IF(F98&lt;&gt;0,-INDEX([11]Delta!$F$1:$EE$997,$L$13,$I98),0)</f>
        <v>60576.111523211002</v>
      </c>
      <c r="D98" s="71">
        <f>IF(F98&lt;&gt;0,VLOOKUP($J98,'Table 1'!$B$13:$C$33,2,FALSE)/12*1000*Study_MW,0)</f>
        <v>176726.44829293175</v>
      </c>
      <c r="E98" s="71">
        <f t="shared" si="48"/>
        <v>237302.55981614275</v>
      </c>
      <c r="F98" s="75">
        <f>INDEX([11]Delta!$F$1:$EE$997,$L$14,$I98)</f>
        <v>11059.678924602</v>
      </c>
      <c r="G98" s="76">
        <f t="shared" si="49"/>
        <v>21.456550541288202</v>
      </c>
      <c r="I98" s="77">
        <f t="shared" ref="I98:I120" si="53">I86+13</f>
        <v>93</v>
      </c>
      <c r="J98" s="73">
        <f t="shared" si="50"/>
        <v>2029</v>
      </c>
      <c r="K98" s="78">
        <f t="shared" si="52"/>
        <v>47150</v>
      </c>
    </row>
    <row r="99" spans="2:11" outlineLevel="1">
      <c r="B99" s="78">
        <f t="shared" si="47"/>
        <v>47178</v>
      </c>
      <c r="C99" s="75">
        <f>IF(F99&lt;&gt;0,-INDEX([11]Delta!$F$1:$EE$997,$L$13,$I99),0)</f>
        <v>41569.821703672409</v>
      </c>
      <c r="D99" s="71">
        <f>IF(F99&lt;&gt;0,VLOOKUP($J99,'Table 1'!$B$13:$C$33,2,FALSE)/12*1000*Study_MW,0)</f>
        <v>176726.44829293175</v>
      </c>
      <c r="E99" s="71">
        <f t="shared" si="48"/>
        <v>218296.26999660415</v>
      </c>
      <c r="F99" s="75">
        <f>INDEX([11]Delta!$F$1:$EE$997,$L$14,$I99)</f>
        <v>16875.194941506001</v>
      </c>
      <c r="G99" s="76">
        <f t="shared" si="49"/>
        <v>12.935925822088468</v>
      </c>
      <c r="I99" s="77">
        <f t="shared" si="53"/>
        <v>94</v>
      </c>
      <c r="J99" s="73">
        <f t="shared" si="50"/>
        <v>2029</v>
      </c>
      <c r="K99" s="78">
        <f t="shared" si="52"/>
        <v>47178</v>
      </c>
    </row>
    <row r="100" spans="2:11" outlineLevel="1">
      <c r="B100" s="78">
        <f t="shared" si="47"/>
        <v>47209</v>
      </c>
      <c r="C100" s="75">
        <f>IF(F100&lt;&gt;0,-INDEX([11]Delta!$F$1:$EE$997,$L$13,$I100),0)</f>
        <v>63363.163658440113</v>
      </c>
      <c r="D100" s="71">
        <f>IF(F100&lt;&gt;0,VLOOKUP($J100,'Table 1'!$B$13:$C$33,2,FALSE)/12*1000*Study_MW,0)</f>
        <v>176726.44829293175</v>
      </c>
      <c r="E100" s="71">
        <f t="shared" si="48"/>
        <v>240089.61195137186</v>
      </c>
      <c r="F100" s="75">
        <f>INDEX([11]Delta!$F$1:$EE$997,$L$14,$I100)</f>
        <v>19187.25097533</v>
      </c>
      <c r="G100" s="76">
        <f t="shared" si="49"/>
        <v>12.51297605165362</v>
      </c>
      <c r="I100" s="77">
        <f t="shared" si="53"/>
        <v>95</v>
      </c>
      <c r="J100" s="73">
        <f t="shared" si="50"/>
        <v>2029</v>
      </c>
      <c r="K100" s="78">
        <f t="shared" si="52"/>
        <v>47209</v>
      </c>
    </row>
    <row r="101" spans="2:11" outlineLevel="1">
      <c r="B101" s="78">
        <f t="shared" si="47"/>
        <v>47239</v>
      </c>
      <c r="C101" s="75">
        <f>IF(F101&lt;&gt;0,-INDEX([11]Delta!$F$1:$EE$997,$L$13,$I101),0)</f>
        <v>102813.96995604038</v>
      </c>
      <c r="D101" s="71">
        <f>IF(F101&lt;&gt;0,VLOOKUP($J101,'Table 1'!$B$13:$C$33,2,FALSE)/12*1000*Study_MW,0)</f>
        <v>176726.44829293175</v>
      </c>
      <c r="E101" s="71">
        <f t="shared" si="48"/>
        <v>279540.41824897216</v>
      </c>
      <c r="F101" s="75">
        <f>INDEX([11]Delta!$F$1:$EE$997,$L$14,$I101)</f>
        <v>22552.950245830001</v>
      </c>
      <c r="G101" s="76">
        <f t="shared" si="49"/>
        <v>12.394849241538084</v>
      </c>
      <c r="I101" s="77">
        <f t="shared" si="53"/>
        <v>96</v>
      </c>
      <c r="J101" s="73">
        <f t="shared" si="50"/>
        <v>2029</v>
      </c>
      <c r="K101" s="78">
        <f t="shared" si="52"/>
        <v>47239</v>
      </c>
    </row>
    <row r="102" spans="2:11" outlineLevel="1">
      <c r="B102" s="78">
        <f t="shared" si="47"/>
        <v>47270</v>
      </c>
      <c r="C102" s="75">
        <f>IF(F102&lt;&gt;0,-INDEX([11]Delta!$F$1:$EE$997,$L$13,$I102),0)</f>
        <v>187842.99978840351</v>
      </c>
      <c r="D102" s="71">
        <f>IF(F102&lt;&gt;0,VLOOKUP($J102,'Table 1'!$B$13:$C$33,2,FALSE)/12*1000*Study_MW,0)</f>
        <v>176726.44829293175</v>
      </c>
      <c r="E102" s="71">
        <f t="shared" si="48"/>
        <v>364569.44808133529</v>
      </c>
      <c r="F102" s="75">
        <f>INDEX([11]Delta!$F$1:$EE$997,$L$14,$I102)</f>
        <v>24065.139227600001</v>
      </c>
      <c r="G102" s="76">
        <f t="shared" si="49"/>
        <v>15.149276496319425</v>
      </c>
      <c r="I102" s="77">
        <f t="shared" si="53"/>
        <v>97</v>
      </c>
      <c r="J102" s="73">
        <f t="shared" si="50"/>
        <v>2029</v>
      </c>
      <c r="K102" s="78">
        <f t="shared" si="52"/>
        <v>47270</v>
      </c>
    </row>
    <row r="103" spans="2:11" outlineLevel="1">
      <c r="B103" s="78">
        <f t="shared" si="47"/>
        <v>47300</v>
      </c>
      <c r="C103" s="75">
        <f>IF(F103&lt;&gt;0,-INDEX([11]Delta!$F$1:$EE$997,$L$13,$I103),0)</f>
        <v>527718.41138720512</v>
      </c>
      <c r="D103" s="71">
        <f>IF(F103&lt;&gt;0,VLOOKUP($J103,'Table 1'!$B$13:$C$33,2,FALSE)/12*1000*Study_MW,0)</f>
        <v>176726.44829293175</v>
      </c>
      <c r="E103" s="71">
        <f t="shared" si="48"/>
        <v>704444.8596801369</v>
      </c>
      <c r="F103" s="75">
        <f>INDEX([11]Delta!$F$1:$EE$997,$L$14,$I103)</f>
        <v>24979.439163660001</v>
      </c>
      <c r="G103" s="76">
        <f t="shared" si="49"/>
        <v>28.200987823015687</v>
      </c>
      <c r="I103" s="77">
        <f t="shared" si="53"/>
        <v>98</v>
      </c>
      <c r="J103" s="73">
        <f t="shared" si="50"/>
        <v>2029</v>
      </c>
      <c r="K103" s="78">
        <f t="shared" si="52"/>
        <v>47300</v>
      </c>
    </row>
    <row r="104" spans="2:11" outlineLevel="1">
      <c r="B104" s="78">
        <f t="shared" si="47"/>
        <v>47331</v>
      </c>
      <c r="C104" s="75">
        <f>IF(F104&lt;&gt;0,-INDEX([11]Delta!$F$1:$EE$997,$L$13,$I104),0)</f>
        <v>468521.15567214787</v>
      </c>
      <c r="D104" s="71">
        <f>IF(F104&lt;&gt;0,VLOOKUP($J104,'Table 1'!$B$13:$C$33,2,FALSE)/12*1000*Study_MW,0)</f>
        <v>176726.44829293175</v>
      </c>
      <c r="E104" s="71">
        <f t="shared" si="48"/>
        <v>645247.60396507964</v>
      </c>
      <c r="F104" s="75">
        <f>INDEX([11]Delta!$F$1:$EE$997,$L$14,$I104)</f>
        <v>22889.209268879</v>
      </c>
      <c r="G104" s="76">
        <f t="shared" si="49"/>
        <v>28.190034718341352</v>
      </c>
      <c r="I104" s="77">
        <f t="shared" si="53"/>
        <v>99</v>
      </c>
      <c r="J104" s="73">
        <f t="shared" si="50"/>
        <v>2029</v>
      </c>
      <c r="K104" s="78">
        <f t="shared" si="52"/>
        <v>47331</v>
      </c>
    </row>
    <row r="105" spans="2:11" outlineLevel="1">
      <c r="B105" s="78">
        <f t="shared" si="47"/>
        <v>47362</v>
      </c>
      <c r="C105" s="75">
        <f>IF(F105&lt;&gt;0,-INDEX([11]Delta!$F$1:$EE$997,$L$13,$I105),0)</f>
        <v>168825.1693893373</v>
      </c>
      <c r="D105" s="71">
        <f>IF(F105&lt;&gt;0,VLOOKUP($J105,'Table 1'!$B$13:$C$33,2,FALSE)/12*1000*Study_MW,0)</f>
        <v>176726.44829293175</v>
      </c>
      <c r="E105" s="71">
        <f t="shared" si="48"/>
        <v>345551.61768226908</v>
      </c>
      <c r="F105" s="75">
        <f>INDEX([11]Delta!$F$1:$EE$997,$L$14,$I105)</f>
        <v>19681.811821970001</v>
      </c>
      <c r="G105" s="76">
        <f t="shared" si="49"/>
        <v>17.55690079795113</v>
      </c>
      <c r="I105" s="77">
        <f t="shared" si="53"/>
        <v>100</v>
      </c>
      <c r="J105" s="73">
        <f t="shared" si="50"/>
        <v>2029</v>
      </c>
      <c r="K105" s="78">
        <f t="shared" si="52"/>
        <v>47362</v>
      </c>
    </row>
    <row r="106" spans="2:11" outlineLevel="1">
      <c r="B106" s="78">
        <f t="shared" si="47"/>
        <v>47392</v>
      </c>
      <c r="C106" s="75">
        <f>IF(F106&lt;&gt;0,-INDEX([11]Delta!$F$1:$EE$997,$L$13,$I106),0)</f>
        <v>108486.89035630226</v>
      </c>
      <c r="D106" s="71">
        <f>IF(F106&lt;&gt;0,VLOOKUP($J106,'Table 1'!$B$13:$C$33,2,FALSE)/12*1000*Study_MW,0)</f>
        <v>176726.44829293175</v>
      </c>
      <c r="E106" s="71">
        <f t="shared" si="48"/>
        <v>285213.33864923404</v>
      </c>
      <c r="F106" s="75">
        <f>INDEX([11]Delta!$F$1:$EE$997,$L$14,$I106)</f>
        <v>15985.050578519</v>
      </c>
      <c r="G106" s="76">
        <f t="shared" si="49"/>
        <v>17.842504610683491</v>
      </c>
      <c r="I106" s="77">
        <f t="shared" si="53"/>
        <v>101</v>
      </c>
      <c r="J106" s="73">
        <f t="shared" si="50"/>
        <v>2029</v>
      </c>
      <c r="K106" s="78">
        <f t="shared" si="52"/>
        <v>47392</v>
      </c>
    </row>
    <row r="107" spans="2:11" outlineLevel="1">
      <c r="B107" s="78">
        <f t="shared" si="47"/>
        <v>47423</v>
      </c>
      <c r="C107" s="75">
        <f>IF(F107&lt;&gt;0,-INDEX([11]Delta!$F$1:$EE$997,$L$13,$I107),0)</f>
        <v>51495.96706867218</v>
      </c>
      <c r="D107" s="71">
        <f>IF(F107&lt;&gt;0,VLOOKUP($J107,'Table 1'!$B$13:$C$33,2,FALSE)/12*1000*Study_MW,0)</f>
        <v>176726.44829293175</v>
      </c>
      <c r="E107" s="71">
        <f t="shared" si="48"/>
        <v>228222.41536160393</v>
      </c>
      <c r="F107" s="75">
        <f>INDEX([11]Delta!$F$1:$EE$997,$L$14,$I107)</f>
        <v>9841.3650337149993</v>
      </c>
      <c r="G107" s="76">
        <f t="shared" si="49"/>
        <v>23.190117893173266</v>
      </c>
      <c r="I107" s="77">
        <f t="shared" si="53"/>
        <v>102</v>
      </c>
      <c r="J107" s="73">
        <f t="shared" si="50"/>
        <v>2029</v>
      </c>
      <c r="K107" s="78">
        <f t="shared" si="52"/>
        <v>47423</v>
      </c>
    </row>
    <row r="108" spans="2:11" outlineLevel="1">
      <c r="B108" s="82">
        <f t="shared" si="47"/>
        <v>47453</v>
      </c>
      <c r="C108" s="79">
        <f>IF(F108&lt;&gt;0,-INDEX([11]Delta!$F$1:$EE$997,$L$13,$I108),0)</f>
        <v>26055.314736515284</v>
      </c>
      <c r="D108" s="80">
        <f>IF(F108&lt;&gt;0,VLOOKUP($J108,'Table 1'!$B$13:$C$33,2,FALSE)/12*1000*Study_MW,0)</f>
        <v>176726.44829293175</v>
      </c>
      <c r="E108" s="80">
        <f t="shared" si="48"/>
        <v>202781.76302944703</v>
      </c>
      <c r="F108" s="79">
        <f>INDEX([11]Delta!$F$1:$EE$997,$L$14,$I108)</f>
        <v>7056.3355933339999</v>
      </c>
      <c r="G108" s="81">
        <f t="shared" si="49"/>
        <v>28.737545195697823</v>
      </c>
      <c r="I108" s="64">
        <f t="shared" si="53"/>
        <v>103</v>
      </c>
      <c r="J108" s="73">
        <f t="shared" si="50"/>
        <v>2029</v>
      </c>
      <c r="K108" s="82">
        <f t="shared" si="52"/>
        <v>47453</v>
      </c>
    </row>
    <row r="109" spans="2:11" outlineLevel="1">
      <c r="B109" s="74">
        <f t="shared" si="47"/>
        <v>47484</v>
      </c>
      <c r="C109" s="69">
        <f>IF(F109&lt;&gt;0,-INDEX([11]Delta!$F$1:$EE$997,$L$13,$I109),0)</f>
        <v>28775.887590706348</v>
      </c>
      <c r="D109" s="70">
        <f>IF(F109&lt;&gt;0,VLOOKUP($J109,'Table 1'!$B$13:$C$33,2,FALSE)/12*1000*Study_MW,0)</f>
        <v>180606.26390592009</v>
      </c>
      <c r="E109" s="70">
        <f t="shared" si="48"/>
        <v>209382.15149662644</v>
      </c>
      <c r="F109" s="69">
        <f>INDEX([11]Delta!$F$1:$EE$997,$L$14,$I109)</f>
        <v>8514.4467279679993</v>
      </c>
      <c r="G109" s="72">
        <f t="shared" si="49"/>
        <v>24.591398382804396</v>
      </c>
      <c r="I109" s="60">
        <f>I97+13</f>
        <v>105</v>
      </c>
      <c r="J109" s="73">
        <f t="shared" si="50"/>
        <v>2030</v>
      </c>
      <c r="K109" s="74">
        <f t="shared" si="52"/>
        <v>47484</v>
      </c>
    </row>
    <row r="110" spans="2:11" outlineLevel="1">
      <c r="B110" s="78">
        <f t="shared" si="47"/>
        <v>47515</v>
      </c>
      <c r="C110" s="75">
        <f>IF(F110&lt;&gt;0,-INDEX([11]Delta!$F$1:$EE$997,$L$13,$I110),0)</f>
        <v>19434.295446977019</v>
      </c>
      <c r="D110" s="71">
        <f>IF(F110&lt;&gt;0,VLOOKUP($J110,'Table 1'!$B$13:$C$33,2,FALSE)/12*1000*Study_MW,0)</f>
        <v>180606.26390592009</v>
      </c>
      <c r="E110" s="71">
        <f t="shared" si="48"/>
        <v>200040.55935289711</v>
      </c>
      <c r="F110" s="75">
        <f>INDEX([11]Delta!$F$1:$EE$997,$L$14,$I110)</f>
        <v>11032.029773495</v>
      </c>
      <c r="G110" s="76">
        <f t="shared" si="49"/>
        <v>18.132706624260976</v>
      </c>
      <c r="I110" s="77">
        <f t="shared" si="53"/>
        <v>106</v>
      </c>
      <c r="J110" s="73">
        <f t="shared" si="50"/>
        <v>2030</v>
      </c>
      <c r="K110" s="78">
        <f t="shared" si="52"/>
        <v>47515</v>
      </c>
    </row>
    <row r="111" spans="2:11" outlineLevel="1">
      <c r="B111" s="78">
        <f t="shared" si="47"/>
        <v>47543</v>
      </c>
      <c r="C111" s="75">
        <f>IF(F111&lt;&gt;0,-INDEX([11]Delta!$F$1:$EE$997,$L$13,$I111),0)</f>
        <v>17141.540738135576</v>
      </c>
      <c r="D111" s="71">
        <f>IF(F111&lt;&gt;0,VLOOKUP($J111,'Table 1'!$B$13:$C$33,2,FALSE)/12*1000*Study_MW,0)</f>
        <v>180606.26390592009</v>
      </c>
      <c r="E111" s="71">
        <f t="shared" si="48"/>
        <v>197747.80464405566</v>
      </c>
      <c r="F111" s="75">
        <f>INDEX([11]Delta!$F$1:$EE$997,$L$14,$I111)</f>
        <v>16833.007434699</v>
      </c>
      <c r="G111" s="76">
        <f t="shared" si="49"/>
        <v>11.747621772947413</v>
      </c>
      <c r="I111" s="77">
        <f t="shared" si="53"/>
        <v>107</v>
      </c>
      <c r="J111" s="73">
        <f t="shared" si="50"/>
        <v>2030</v>
      </c>
      <c r="K111" s="78">
        <f t="shared" si="52"/>
        <v>47543</v>
      </c>
    </row>
    <row r="112" spans="2:11" outlineLevel="1">
      <c r="B112" s="78">
        <f t="shared" si="47"/>
        <v>47574</v>
      </c>
      <c r="C112" s="75">
        <f>IF(F112&lt;&gt;0,-INDEX([11]Delta!$F$1:$EE$997,$L$13,$I112),0)</f>
        <v>47804.456552028656</v>
      </c>
      <c r="D112" s="71">
        <f>IF(F112&lt;&gt;0,VLOOKUP($J112,'Table 1'!$B$13:$C$33,2,FALSE)/12*1000*Study_MW,0)</f>
        <v>180606.26390592009</v>
      </c>
      <c r="E112" s="71">
        <f t="shared" si="48"/>
        <v>228410.72045794874</v>
      </c>
      <c r="F112" s="75">
        <f>INDEX([11]Delta!$F$1:$EE$997,$L$14,$I112)</f>
        <v>19139.283029236001</v>
      </c>
      <c r="G112" s="76">
        <f t="shared" si="49"/>
        <v>11.934131498501927</v>
      </c>
      <c r="I112" s="77">
        <f t="shared" si="53"/>
        <v>108</v>
      </c>
      <c r="J112" s="73">
        <f t="shared" si="50"/>
        <v>2030</v>
      </c>
      <c r="K112" s="78">
        <f t="shared" si="52"/>
        <v>47574</v>
      </c>
    </row>
    <row r="113" spans="2:11" outlineLevel="1">
      <c r="B113" s="78">
        <f t="shared" si="47"/>
        <v>47604</v>
      </c>
      <c r="C113" s="75">
        <f>IF(F113&lt;&gt;0,-INDEX([11]Delta!$F$1:$EE$997,$L$13,$I113),0)</f>
        <v>35718.792895048857</v>
      </c>
      <c r="D113" s="71">
        <f>IF(F113&lt;&gt;0,VLOOKUP($J113,'Table 1'!$B$13:$C$33,2,FALSE)/12*1000*Study_MW,0)</f>
        <v>180606.26390592009</v>
      </c>
      <c r="E113" s="71">
        <f t="shared" si="48"/>
        <v>216325.05680096895</v>
      </c>
      <c r="F113" s="75">
        <f>INDEX([11]Delta!$F$1:$EE$997,$L$14,$I113)</f>
        <v>22496.56863043</v>
      </c>
      <c r="G113" s="76">
        <f t="shared" si="49"/>
        <v>9.6159134468336962</v>
      </c>
      <c r="I113" s="77">
        <f t="shared" si="53"/>
        <v>109</v>
      </c>
      <c r="J113" s="73">
        <f t="shared" si="50"/>
        <v>2030</v>
      </c>
      <c r="K113" s="78">
        <f t="shared" si="52"/>
        <v>47604</v>
      </c>
    </row>
    <row r="114" spans="2:11" outlineLevel="1">
      <c r="B114" s="78">
        <f t="shared" si="47"/>
        <v>47635</v>
      </c>
      <c r="C114" s="75">
        <f>IF(F114&lt;&gt;0,-INDEX([11]Delta!$F$1:$EE$997,$L$13,$I114),0)</f>
        <v>127456.12998463213</v>
      </c>
      <c r="D114" s="71">
        <f>IF(F114&lt;&gt;0,VLOOKUP($J114,'Table 1'!$B$13:$C$33,2,FALSE)/12*1000*Study_MW,0)</f>
        <v>180606.26390592009</v>
      </c>
      <c r="E114" s="71">
        <f t="shared" si="48"/>
        <v>308062.39389055222</v>
      </c>
      <c r="F114" s="75">
        <f>INDEX([11]Delta!$F$1:$EE$997,$L$14,$I114)</f>
        <v>24004.976456299999</v>
      </c>
      <c r="G114" s="76">
        <f t="shared" si="49"/>
        <v>12.833272069704639</v>
      </c>
      <c r="I114" s="77">
        <f t="shared" si="53"/>
        <v>110</v>
      </c>
      <c r="J114" s="73">
        <f t="shared" si="50"/>
        <v>2030</v>
      </c>
      <c r="K114" s="78">
        <f t="shared" si="52"/>
        <v>47635</v>
      </c>
    </row>
    <row r="115" spans="2:11" outlineLevel="1">
      <c r="B115" s="78">
        <f t="shared" si="47"/>
        <v>47665</v>
      </c>
      <c r="C115" s="75">
        <f>IF(F115&lt;&gt;0,-INDEX([11]Delta!$F$1:$EE$997,$L$13,$I115),0)</f>
        <v>408586.05064928532</v>
      </c>
      <c r="D115" s="71">
        <f>IF(F115&lt;&gt;0,VLOOKUP($J115,'Table 1'!$B$13:$C$33,2,FALSE)/12*1000*Study_MW,0)</f>
        <v>180606.26390592009</v>
      </c>
      <c r="E115" s="71">
        <f t="shared" si="48"/>
        <v>589192.3145552054</v>
      </c>
      <c r="F115" s="75">
        <f>INDEX([11]Delta!$F$1:$EE$997,$L$14,$I115)</f>
        <v>24916.992559980001</v>
      </c>
      <c r="G115" s="76">
        <f t="shared" si="49"/>
        <v>23.64620502000416</v>
      </c>
      <c r="I115" s="77">
        <f t="shared" si="53"/>
        <v>111</v>
      </c>
      <c r="J115" s="73">
        <f t="shared" si="50"/>
        <v>2030</v>
      </c>
      <c r="K115" s="78">
        <f t="shared" si="52"/>
        <v>47665</v>
      </c>
    </row>
    <row r="116" spans="2:11" outlineLevel="1">
      <c r="B116" s="78">
        <f t="shared" si="47"/>
        <v>47696</v>
      </c>
      <c r="C116" s="75">
        <f>IF(F116&lt;&gt;0,-INDEX([11]Delta!$F$1:$EE$997,$L$13,$I116),0)</f>
        <v>347963.99150106311</v>
      </c>
      <c r="D116" s="71">
        <f>IF(F116&lt;&gt;0,VLOOKUP($J116,'Table 1'!$B$13:$C$33,2,FALSE)/12*1000*Study_MW,0)</f>
        <v>180606.26390592009</v>
      </c>
      <c r="E116" s="71">
        <f t="shared" si="48"/>
        <v>528570.2554069832</v>
      </c>
      <c r="F116" s="75">
        <f>INDEX([11]Delta!$F$1:$EE$997,$L$14,$I116)</f>
        <v>22831.987429037999</v>
      </c>
      <c r="G116" s="76">
        <f t="shared" si="49"/>
        <v>23.150426875881209</v>
      </c>
      <c r="I116" s="77">
        <f t="shared" si="53"/>
        <v>112</v>
      </c>
      <c r="J116" s="73">
        <f t="shared" si="50"/>
        <v>2030</v>
      </c>
      <c r="K116" s="78">
        <f t="shared" si="52"/>
        <v>47696</v>
      </c>
    </row>
    <row r="117" spans="2:11" outlineLevel="1">
      <c r="B117" s="78">
        <f t="shared" si="47"/>
        <v>47727</v>
      </c>
      <c r="C117" s="75">
        <f>IF(F117&lt;&gt;0,-INDEX([11]Delta!$F$1:$EE$997,$L$13,$I117),0)</f>
        <v>116239.00469695032</v>
      </c>
      <c r="D117" s="71">
        <f>IF(F117&lt;&gt;0,VLOOKUP($J117,'Table 1'!$B$13:$C$33,2,FALSE)/12*1000*Study_MW,0)</f>
        <v>180606.26390592009</v>
      </c>
      <c r="E117" s="71">
        <f t="shared" si="48"/>
        <v>296845.2686028704</v>
      </c>
      <c r="F117" s="75">
        <f>INDEX([11]Delta!$F$1:$EE$997,$L$14,$I117)</f>
        <v>19632.607237314998</v>
      </c>
      <c r="G117" s="76">
        <f t="shared" si="49"/>
        <v>15.120012590007258</v>
      </c>
      <c r="I117" s="77">
        <f t="shared" si="53"/>
        <v>113</v>
      </c>
      <c r="J117" s="73">
        <f t="shared" si="50"/>
        <v>2030</v>
      </c>
      <c r="K117" s="78">
        <f t="shared" si="52"/>
        <v>47727</v>
      </c>
    </row>
    <row r="118" spans="2:11" outlineLevel="1">
      <c r="B118" s="78">
        <f t="shared" si="47"/>
        <v>47757</v>
      </c>
      <c r="C118" s="75">
        <f>IF(F118&lt;&gt;0,-INDEX([11]Delta!$F$1:$EE$997,$L$13,$I118),0)</f>
        <v>71023.026002049446</v>
      </c>
      <c r="D118" s="71">
        <f>IF(F118&lt;&gt;0,VLOOKUP($J118,'Table 1'!$B$13:$C$33,2,FALSE)/12*1000*Study_MW,0)</f>
        <v>180606.26390592009</v>
      </c>
      <c r="E118" s="71">
        <f t="shared" si="48"/>
        <v>251629.28990796953</v>
      </c>
      <c r="F118" s="75">
        <f>INDEX([11]Delta!$F$1:$EE$997,$L$14,$I118)</f>
        <v>15945.088657271999</v>
      </c>
      <c r="G118" s="76">
        <f t="shared" si="49"/>
        <v>15.780990329784725</v>
      </c>
      <c r="I118" s="77">
        <f t="shared" si="53"/>
        <v>114</v>
      </c>
      <c r="J118" s="73">
        <f t="shared" si="50"/>
        <v>2030</v>
      </c>
      <c r="K118" s="78">
        <f t="shared" si="52"/>
        <v>47757</v>
      </c>
    </row>
    <row r="119" spans="2:11" outlineLevel="1">
      <c r="B119" s="78">
        <f t="shared" si="47"/>
        <v>47788</v>
      </c>
      <c r="C119" s="75">
        <f>IF(F119&lt;&gt;0,-INDEX([11]Delta!$F$1:$EE$997,$L$13,$I119),0)</f>
        <v>19292.251110598445</v>
      </c>
      <c r="D119" s="71">
        <f>IF(F119&lt;&gt;0,VLOOKUP($J119,'Table 1'!$B$13:$C$33,2,FALSE)/12*1000*Study_MW,0)</f>
        <v>180606.26390592009</v>
      </c>
      <c r="E119" s="71">
        <f t="shared" si="48"/>
        <v>199898.51501651853</v>
      </c>
      <c r="F119" s="75">
        <f>INDEX([11]Delta!$F$1:$EE$997,$L$14,$I119)</f>
        <v>9816.7616374890003</v>
      </c>
      <c r="G119" s="76">
        <f t="shared" si="49"/>
        <v>20.362979401794863</v>
      </c>
      <c r="I119" s="77">
        <f t="shared" si="53"/>
        <v>115</v>
      </c>
      <c r="J119" s="73">
        <f t="shared" si="50"/>
        <v>2030</v>
      </c>
      <c r="K119" s="78">
        <f t="shared" si="52"/>
        <v>47788</v>
      </c>
    </row>
    <row r="120" spans="2:11" outlineLevel="1">
      <c r="B120" s="82">
        <f t="shared" si="47"/>
        <v>47818</v>
      </c>
      <c r="C120" s="79">
        <f>IF(F120&lt;&gt;0,-INDEX([11]Delta!$F$1:$EE$997,$L$13,$I120),0)</f>
        <v>24067.847597181797</v>
      </c>
      <c r="D120" s="80">
        <f>IF(F120&lt;&gt;0,VLOOKUP($J120,'Table 1'!$B$13:$C$33,2,FALSE)/12*1000*Study_MW,0)</f>
        <v>180606.26390592009</v>
      </c>
      <c r="E120" s="80">
        <f t="shared" si="48"/>
        <v>204674.11150310189</v>
      </c>
      <c r="F120" s="79">
        <f>INDEX([11]Delta!$F$1:$EE$997,$L$14,$I120)</f>
        <v>7038.6947318080001</v>
      </c>
      <c r="G120" s="81">
        <f t="shared" si="49"/>
        <v>29.078418556522355</v>
      </c>
      <c r="I120" s="64">
        <f t="shared" si="53"/>
        <v>116</v>
      </c>
      <c r="J120" s="73">
        <f t="shared" si="50"/>
        <v>2030</v>
      </c>
      <c r="K120" s="82">
        <f t="shared" si="52"/>
        <v>47818</v>
      </c>
    </row>
    <row r="121" spans="2:11" outlineLevel="1">
      <c r="B121" s="74">
        <f t="shared" si="47"/>
        <v>47849</v>
      </c>
      <c r="C121" s="69">
        <f>IF(F121&lt;&gt;0,-INDEX([11]Delta!$F$1:$EE$997,$L$13,$I121),0)</f>
        <v>49797.607619121671</v>
      </c>
      <c r="D121" s="70">
        <f>IF(F121&lt;&gt;0,VLOOKUP($J121,'Table 1'!$B$13:$C$33,2,FALSE)/12*1000*Study_MW,0)</f>
        <v>184570.79165019642</v>
      </c>
      <c r="E121" s="70">
        <f t="shared" si="48"/>
        <v>234368.39926931809</v>
      </c>
      <c r="F121" s="69">
        <f>INDEX([11]Delta!$F$1:$EE$997,$L$14,$I121)</f>
        <v>8493.1606002610006</v>
      </c>
      <c r="G121" s="72">
        <f t="shared" si="49"/>
        <v>27.594956730491567</v>
      </c>
      <c r="I121" s="60">
        <f>I109+13</f>
        <v>118</v>
      </c>
      <c r="J121" s="73">
        <f t="shared" si="50"/>
        <v>2031</v>
      </c>
      <c r="K121" s="74">
        <f t="shared" si="52"/>
        <v>47849</v>
      </c>
    </row>
    <row r="122" spans="2:11" outlineLevel="1">
      <c r="B122" s="78">
        <f t="shared" si="47"/>
        <v>47880</v>
      </c>
      <c r="C122" s="75">
        <f>IF(F122&lt;&gt;0,-INDEX([11]Delta!$F$1:$EE$997,$L$13,$I122),0)</f>
        <v>46905.72941121459</v>
      </c>
      <c r="D122" s="71">
        <f>IF(F122&lt;&gt;0,VLOOKUP($J122,'Table 1'!$B$13:$C$33,2,FALSE)/12*1000*Study_MW,0)</f>
        <v>184570.79165019642</v>
      </c>
      <c r="E122" s="71">
        <f t="shared" si="48"/>
        <v>231476.52106141101</v>
      </c>
      <c r="F122" s="75">
        <f>INDEX([11]Delta!$F$1:$EE$997,$L$14,$I122)</f>
        <v>11004.449713541</v>
      </c>
      <c r="G122" s="76">
        <f t="shared" si="49"/>
        <v>21.034811107054143</v>
      </c>
      <c r="I122" s="77">
        <f t="shared" ref="I122:I132" si="54">I110+13</f>
        <v>119</v>
      </c>
      <c r="J122" s="73">
        <f t="shared" si="50"/>
        <v>2031</v>
      </c>
      <c r="K122" s="78">
        <f t="shared" si="52"/>
        <v>47880</v>
      </c>
    </row>
    <row r="123" spans="2:11" outlineLevel="1">
      <c r="B123" s="78">
        <f t="shared" si="47"/>
        <v>47908</v>
      </c>
      <c r="C123" s="75">
        <f>IF(F123&lt;&gt;0,-INDEX([11]Delta!$F$1:$EE$997,$L$13,$I123),0)</f>
        <v>54233.347511678934</v>
      </c>
      <c r="D123" s="71">
        <f>IF(F123&lt;&gt;0,VLOOKUP($J123,'Table 1'!$B$13:$C$33,2,FALSE)/12*1000*Study_MW,0)</f>
        <v>184570.79165019642</v>
      </c>
      <c r="E123" s="71">
        <f t="shared" si="48"/>
        <v>238804.13916187536</v>
      </c>
      <c r="F123" s="75">
        <f>INDEX([11]Delta!$F$1:$EE$997,$L$14,$I123)</f>
        <v>16790.924971304001</v>
      </c>
      <c r="G123" s="76">
        <f t="shared" si="49"/>
        <v>14.222214652855397</v>
      </c>
      <c r="I123" s="77">
        <f t="shared" si="54"/>
        <v>120</v>
      </c>
      <c r="J123" s="73">
        <f t="shared" si="50"/>
        <v>2031</v>
      </c>
      <c r="K123" s="78">
        <f t="shared" si="52"/>
        <v>47908</v>
      </c>
    </row>
    <row r="124" spans="2:11" outlineLevel="1">
      <c r="B124" s="78">
        <f t="shared" si="47"/>
        <v>47939</v>
      </c>
      <c r="C124" s="75">
        <f>IF(F124&lt;&gt;0,-INDEX([11]Delta!$F$1:$EE$997,$L$13,$I124),0)</f>
        <v>89017.301385626197</v>
      </c>
      <c r="D124" s="71">
        <f>IF(F124&lt;&gt;0,VLOOKUP($J124,'Table 1'!$B$13:$C$33,2,FALSE)/12*1000*Study_MW,0)</f>
        <v>184570.79165019642</v>
      </c>
      <c r="E124" s="71">
        <f t="shared" si="48"/>
        <v>273588.09303582262</v>
      </c>
      <c r="F124" s="75">
        <f>INDEX([11]Delta!$F$1:$EE$997,$L$14,$I124)</f>
        <v>19091.434737209998</v>
      </c>
      <c r="G124" s="76">
        <f t="shared" si="49"/>
        <v>14.330410301882031</v>
      </c>
      <c r="I124" s="77">
        <f t="shared" si="54"/>
        <v>121</v>
      </c>
      <c r="J124" s="73">
        <f t="shared" si="50"/>
        <v>2031</v>
      </c>
      <c r="K124" s="78">
        <f t="shared" si="52"/>
        <v>47939</v>
      </c>
    </row>
    <row r="125" spans="2:11" outlineLevel="1">
      <c r="B125" s="78">
        <f t="shared" si="47"/>
        <v>47969</v>
      </c>
      <c r="C125" s="75">
        <f>IF(F125&lt;&gt;0,-INDEX([11]Delta!$F$1:$EE$997,$L$13,$I125),0)</f>
        <v>84032.973804861307</v>
      </c>
      <c r="D125" s="71">
        <f>IF(F125&lt;&gt;0,VLOOKUP($J125,'Table 1'!$B$13:$C$33,2,FALSE)/12*1000*Study_MW,0)</f>
        <v>184570.79165019642</v>
      </c>
      <c r="E125" s="71">
        <f t="shared" si="48"/>
        <v>268603.76545505773</v>
      </c>
      <c r="F125" s="75">
        <f>INDEX([11]Delta!$F$1:$EE$997,$L$14,$I125)</f>
        <v>22440.326855536001</v>
      </c>
      <c r="G125" s="76">
        <f t="shared" si="49"/>
        <v>11.969690423149675</v>
      </c>
      <c r="I125" s="77">
        <f t="shared" si="54"/>
        <v>122</v>
      </c>
      <c r="J125" s="73">
        <f t="shared" si="50"/>
        <v>2031</v>
      </c>
      <c r="K125" s="78">
        <f t="shared" si="52"/>
        <v>47969</v>
      </c>
    </row>
    <row r="126" spans="2:11" outlineLevel="1">
      <c r="B126" s="78">
        <f t="shared" si="47"/>
        <v>48000</v>
      </c>
      <c r="C126" s="75">
        <f>IF(F126&lt;&gt;0,-INDEX([11]Delta!$F$1:$EE$997,$L$13,$I126),0)</f>
        <v>164979.51895210147</v>
      </c>
      <c r="D126" s="71">
        <f>IF(F126&lt;&gt;0,VLOOKUP($J126,'Table 1'!$B$13:$C$33,2,FALSE)/12*1000*Study_MW,0)</f>
        <v>184570.79165019642</v>
      </c>
      <c r="E126" s="71">
        <f t="shared" si="48"/>
        <v>349550.31060229789</v>
      </c>
      <c r="F126" s="75">
        <f>INDEX([11]Delta!$F$1:$EE$997,$L$14,$I126)</f>
        <v>23944.963968399999</v>
      </c>
      <c r="G126" s="76">
        <f t="shared" si="49"/>
        <v>14.59807210666915</v>
      </c>
      <c r="I126" s="77">
        <f t="shared" si="54"/>
        <v>123</v>
      </c>
      <c r="J126" s="73">
        <f t="shared" si="50"/>
        <v>2031</v>
      </c>
      <c r="K126" s="78">
        <f t="shared" si="52"/>
        <v>48000</v>
      </c>
    </row>
    <row r="127" spans="2:11" outlineLevel="1">
      <c r="B127" s="78">
        <f t="shared" si="47"/>
        <v>48030</v>
      </c>
      <c r="C127" s="75">
        <f>IF(F127&lt;&gt;0,-INDEX([11]Delta!$F$1:$EE$997,$L$13,$I127),0)</f>
        <v>453181.22407892346</v>
      </c>
      <c r="D127" s="71">
        <f>IF(F127&lt;&gt;0,VLOOKUP($J127,'Table 1'!$B$13:$C$33,2,FALSE)/12*1000*Study_MW,0)</f>
        <v>184570.79165019642</v>
      </c>
      <c r="E127" s="71">
        <f t="shared" si="48"/>
        <v>637752.01572911988</v>
      </c>
      <c r="F127" s="75">
        <f>INDEX([11]Delta!$F$1:$EE$997,$L$14,$I127)</f>
        <v>24854.69916597</v>
      </c>
      <c r="G127" s="76">
        <f t="shared" si="49"/>
        <v>25.659212830155791</v>
      </c>
      <c r="I127" s="77">
        <f t="shared" si="54"/>
        <v>124</v>
      </c>
      <c r="J127" s="73">
        <f t="shared" si="50"/>
        <v>2031</v>
      </c>
      <c r="K127" s="78">
        <f t="shared" si="52"/>
        <v>48030</v>
      </c>
    </row>
    <row r="128" spans="2:11" outlineLevel="1">
      <c r="B128" s="78">
        <f t="shared" si="47"/>
        <v>48061</v>
      </c>
      <c r="C128" s="75">
        <f>IF(F128&lt;&gt;0,-INDEX([11]Delta!$F$1:$EE$997,$L$13,$I128),0)</f>
        <v>376703.57373036444</v>
      </c>
      <c r="D128" s="71">
        <f>IF(F128&lt;&gt;0,VLOOKUP($J128,'Table 1'!$B$13:$C$33,2,FALSE)/12*1000*Study_MW,0)</f>
        <v>184570.79165019642</v>
      </c>
      <c r="E128" s="71">
        <f t="shared" si="48"/>
        <v>561274.36538056086</v>
      </c>
      <c r="F128" s="75">
        <f>INDEX([11]Delta!$F$1:$EE$997,$L$14,$I128)</f>
        <v>22774.907004208999</v>
      </c>
      <c r="G128" s="76">
        <f t="shared" si="49"/>
        <v>24.644419635910371</v>
      </c>
      <c r="I128" s="77">
        <f t="shared" si="54"/>
        <v>125</v>
      </c>
      <c r="J128" s="73">
        <f t="shared" si="50"/>
        <v>2031</v>
      </c>
      <c r="K128" s="78">
        <f t="shared" si="52"/>
        <v>48061</v>
      </c>
    </row>
    <row r="129" spans="2:11" outlineLevel="1">
      <c r="B129" s="78">
        <f t="shared" si="47"/>
        <v>48092</v>
      </c>
      <c r="C129" s="75">
        <f>IF(F129&lt;&gt;0,-INDEX([11]Delta!$F$1:$EE$997,$L$13,$I129),0)</f>
        <v>165847.29426339269</v>
      </c>
      <c r="D129" s="71">
        <f>IF(F129&lt;&gt;0,VLOOKUP($J129,'Table 1'!$B$13:$C$33,2,FALSE)/12*1000*Study_MW,0)</f>
        <v>184570.79165019642</v>
      </c>
      <c r="E129" s="71">
        <f t="shared" si="48"/>
        <v>350418.08591358911</v>
      </c>
      <c r="F129" s="75">
        <f>INDEX([11]Delta!$F$1:$EE$997,$L$14,$I129)</f>
        <v>19583.525796180998</v>
      </c>
      <c r="G129" s="76">
        <f t="shared" si="49"/>
        <v>17.893513637974447</v>
      </c>
      <c r="I129" s="77">
        <f t="shared" si="54"/>
        <v>126</v>
      </c>
      <c r="J129" s="73">
        <f t="shared" si="50"/>
        <v>2031</v>
      </c>
      <c r="K129" s="78">
        <f t="shared" si="52"/>
        <v>48092</v>
      </c>
    </row>
    <row r="130" spans="2:11" outlineLevel="1">
      <c r="B130" s="78">
        <f t="shared" si="47"/>
        <v>48122</v>
      </c>
      <c r="C130" s="75">
        <f>IF(F130&lt;&gt;0,-INDEX([11]Delta!$F$1:$EE$997,$L$13,$I130),0)</f>
        <v>86231.988705560565</v>
      </c>
      <c r="D130" s="71">
        <f>IF(F130&lt;&gt;0,VLOOKUP($J130,'Table 1'!$B$13:$C$33,2,FALSE)/12*1000*Study_MW,0)</f>
        <v>184570.79165019642</v>
      </c>
      <c r="E130" s="71">
        <f t="shared" si="48"/>
        <v>270802.78035575699</v>
      </c>
      <c r="F130" s="75">
        <f>INDEX([11]Delta!$F$1:$EE$997,$L$14,$I130)</f>
        <v>15905.22563083</v>
      </c>
      <c r="G130" s="76">
        <f t="shared" si="49"/>
        <v>17.02602570005952</v>
      </c>
      <c r="I130" s="77">
        <f t="shared" si="54"/>
        <v>127</v>
      </c>
      <c r="J130" s="73">
        <f t="shared" si="50"/>
        <v>2031</v>
      </c>
      <c r="K130" s="78">
        <f t="shared" si="52"/>
        <v>48122</v>
      </c>
    </row>
    <row r="131" spans="2:11" outlineLevel="1">
      <c r="B131" s="78">
        <f t="shared" si="47"/>
        <v>48153</v>
      </c>
      <c r="C131" s="75">
        <f>IF(F131&lt;&gt;0,-INDEX([11]Delta!$F$1:$EE$997,$L$13,$I131),0)</f>
        <v>38582.746282622218</v>
      </c>
      <c r="D131" s="71">
        <f>IF(F131&lt;&gt;0,VLOOKUP($J131,'Table 1'!$B$13:$C$33,2,FALSE)/12*1000*Study_MW,0)</f>
        <v>184570.79165019642</v>
      </c>
      <c r="E131" s="71">
        <f t="shared" si="48"/>
        <v>223153.53793281864</v>
      </c>
      <c r="F131" s="75">
        <f>INDEX([11]Delta!$F$1:$EE$997,$L$14,$I131)</f>
        <v>9792.2197644070002</v>
      </c>
      <c r="G131" s="76">
        <f t="shared" si="49"/>
        <v>22.788861290056271</v>
      </c>
      <c r="I131" s="77">
        <f t="shared" si="54"/>
        <v>128</v>
      </c>
      <c r="J131" s="73">
        <f t="shared" si="50"/>
        <v>2031</v>
      </c>
      <c r="K131" s="78">
        <f t="shared" si="52"/>
        <v>48153</v>
      </c>
    </row>
    <row r="132" spans="2:11" outlineLevel="1">
      <c r="B132" s="82">
        <f t="shared" si="47"/>
        <v>48183</v>
      </c>
      <c r="C132" s="79">
        <f>IF(F132&lt;&gt;0,-INDEX([11]Delta!$F$1:$EE$997,$L$13,$I132),0)</f>
        <v>25210.684433057904</v>
      </c>
      <c r="D132" s="80">
        <f>IF(F132&lt;&gt;0,VLOOKUP($J132,'Table 1'!$B$13:$C$33,2,FALSE)/12*1000*Study_MW,0)</f>
        <v>184570.79165019642</v>
      </c>
      <c r="E132" s="80">
        <f t="shared" si="48"/>
        <v>209781.47608325433</v>
      </c>
      <c r="F132" s="79">
        <f>INDEX([11]Delta!$F$1:$EE$997,$L$14,$I132)</f>
        <v>7021.0979914540003</v>
      </c>
      <c r="G132" s="81">
        <f t="shared" si="49"/>
        <v>29.87872784835049</v>
      </c>
      <c r="I132" s="64">
        <f t="shared" si="54"/>
        <v>129</v>
      </c>
      <c r="J132" s="73">
        <f t="shared" si="50"/>
        <v>2031</v>
      </c>
      <c r="K132" s="82">
        <f t="shared" si="52"/>
        <v>48183</v>
      </c>
    </row>
    <row r="133" spans="2:11" outlineLevel="1">
      <c r="B133" s="74">
        <f t="shared" si="47"/>
        <v>48214</v>
      </c>
      <c r="C133" s="69">
        <f>IF(F133&lt;&gt;0,-INDEX([12]Delta!$F$1:$EE$65554,$L$13,$I133),0)</f>
        <v>58335.989375993609</v>
      </c>
      <c r="D133" s="70">
        <f>IF(F133&lt;&gt;0,VLOOKUP($J133,'Table 1'!$B$13:$C$33,2,FALSE)/12*1000*Study_MW,0)</f>
        <v>188636.97395201825</v>
      </c>
      <c r="E133" s="70">
        <f t="shared" si="48"/>
        <v>246972.96332801186</v>
      </c>
      <c r="F133" s="69">
        <f>INDEX([12]Delta!$F$1:$EE$65554,$L$14,$I133)</f>
        <v>8471.9276818859998</v>
      </c>
      <c r="G133" s="72">
        <f t="shared" si="49"/>
        <v>29.151920625582033</v>
      </c>
      <c r="I133" s="60">
        <f>I13</f>
        <v>1</v>
      </c>
      <c r="J133" s="73">
        <f t="shared" si="50"/>
        <v>2032</v>
      </c>
      <c r="K133" s="74">
        <f t="shared" si="52"/>
        <v>48214</v>
      </c>
    </row>
    <row r="134" spans="2:11" outlineLevel="1">
      <c r="B134" s="78">
        <f t="shared" si="47"/>
        <v>48245</v>
      </c>
      <c r="C134" s="75">
        <f>IF(F134&lt;&gt;0,-INDEX([12]Delta!$F$1:$EE$65554,$L$13,$I134),0)</f>
        <v>64072.076930403709</v>
      </c>
      <c r="D134" s="71">
        <f>IF(F134&lt;&gt;0,VLOOKUP($J134,'Table 1'!$B$13:$C$33,2,FALSE)/12*1000*Study_MW,0)</f>
        <v>188636.97395201825</v>
      </c>
      <c r="E134" s="71">
        <f t="shared" si="48"/>
        <v>252709.05088242196</v>
      </c>
      <c r="F134" s="75">
        <f>INDEX([12]Delta!$F$1:$EE$65554,$L$14,$I134)</f>
        <v>11287.258323133001</v>
      </c>
      <c r="G134" s="76">
        <f t="shared" si="49"/>
        <v>22.388878117948273</v>
      </c>
      <c r="I134" s="77">
        <f t="shared" ref="I134:I197" si="55">I14</f>
        <v>2</v>
      </c>
      <c r="J134" s="73">
        <f t="shared" si="50"/>
        <v>2032</v>
      </c>
      <c r="K134" s="78">
        <f t="shared" si="52"/>
        <v>48245</v>
      </c>
    </row>
    <row r="135" spans="2:11" outlineLevel="1">
      <c r="B135" s="78">
        <f t="shared" si="47"/>
        <v>48274</v>
      </c>
      <c r="C135" s="75">
        <f>IF(F135&lt;&gt;0,-INDEX([12]Delta!$F$1:$EE$65554,$L$13,$I135),0)</f>
        <v>88555.308035224676</v>
      </c>
      <c r="D135" s="71">
        <f>IF(F135&lt;&gt;0,VLOOKUP($J135,'Table 1'!$B$13:$C$33,2,FALSE)/12*1000*Study_MW,0)</f>
        <v>188636.97395201825</v>
      </c>
      <c r="E135" s="71">
        <f t="shared" si="48"/>
        <v>277192.28198724292</v>
      </c>
      <c r="F135" s="75">
        <f>INDEX([12]Delta!$F$1:$EE$65554,$L$14,$I135)</f>
        <v>16748.947499763999</v>
      </c>
      <c r="G135" s="76">
        <f t="shared" si="49"/>
        <v>16.549832877029957</v>
      </c>
      <c r="I135" s="77">
        <f t="shared" si="55"/>
        <v>3</v>
      </c>
      <c r="J135" s="73">
        <f t="shared" si="50"/>
        <v>2032</v>
      </c>
      <c r="K135" s="78">
        <f t="shared" si="52"/>
        <v>48274</v>
      </c>
    </row>
    <row r="136" spans="2:11" outlineLevel="1">
      <c r="B136" s="78">
        <f t="shared" si="47"/>
        <v>48305</v>
      </c>
      <c r="C136" s="75">
        <f>IF(F136&lt;&gt;0,-INDEX([12]Delta!$F$1:$EE$65554,$L$13,$I136),0)</f>
        <v>121251.63504265249</v>
      </c>
      <c r="D136" s="71">
        <f>IF(F136&lt;&gt;0,VLOOKUP($J136,'Table 1'!$B$13:$C$33,2,FALSE)/12*1000*Study_MW,0)</f>
        <v>188636.97395201825</v>
      </c>
      <c r="E136" s="71">
        <f t="shared" si="48"/>
        <v>309888.60899467074</v>
      </c>
      <c r="F136" s="75">
        <f>INDEX([12]Delta!$F$1:$EE$65554,$L$14,$I136)</f>
        <v>19043.705348039999</v>
      </c>
      <c r="G136" s="76">
        <f t="shared" si="49"/>
        <v>16.272495469300299</v>
      </c>
      <c r="I136" s="77">
        <f t="shared" si="55"/>
        <v>4</v>
      </c>
      <c r="J136" s="73">
        <f t="shared" si="50"/>
        <v>2032</v>
      </c>
      <c r="K136" s="78">
        <f t="shared" si="52"/>
        <v>48305</v>
      </c>
    </row>
    <row r="137" spans="2:11" outlineLevel="1">
      <c r="B137" s="78">
        <f t="shared" si="47"/>
        <v>48335</v>
      </c>
      <c r="C137" s="75">
        <f>IF(F137&lt;&gt;0,-INDEX([12]Delta!$F$1:$EE$65554,$L$13,$I137),0)</f>
        <v>84769.775992110372</v>
      </c>
      <c r="D137" s="71">
        <f>IF(F137&lt;&gt;0,VLOOKUP($J137,'Table 1'!$B$13:$C$33,2,FALSE)/12*1000*Study_MW,0)</f>
        <v>188636.97395201825</v>
      </c>
      <c r="E137" s="71">
        <f t="shared" si="48"/>
        <v>273406.74994412862</v>
      </c>
      <c r="F137" s="75">
        <f>INDEX([12]Delta!$F$1:$EE$65554,$L$14,$I137)</f>
        <v>22384.226091396002</v>
      </c>
      <c r="G137" s="76">
        <f t="shared" si="49"/>
        <v>12.21425966784798</v>
      </c>
      <c r="I137" s="77">
        <f t="shared" si="55"/>
        <v>5</v>
      </c>
      <c r="J137" s="73">
        <f t="shared" si="50"/>
        <v>2032</v>
      </c>
      <c r="K137" s="78">
        <f t="shared" si="52"/>
        <v>48335</v>
      </c>
    </row>
    <row r="138" spans="2:11" outlineLevel="1">
      <c r="B138" s="78">
        <f t="shared" si="47"/>
        <v>48366</v>
      </c>
      <c r="C138" s="75">
        <f>IF(F138&lt;&gt;0,-INDEX([12]Delta!$F$1:$EE$65554,$L$13,$I138),0)</f>
        <v>220500.86275167763</v>
      </c>
      <c r="D138" s="71">
        <f>IF(F138&lt;&gt;0,VLOOKUP($J138,'Table 1'!$B$13:$C$33,2,FALSE)/12*1000*Study_MW,0)</f>
        <v>188636.97395201825</v>
      </c>
      <c r="E138" s="71">
        <f t="shared" si="48"/>
        <v>409137.83670369588</v>
      </c>
      <c r="F138" s="75">
        <f>INDEX([12]Delta!$F$1:$EE$65554,$L$14,$I138)</f>
        <v>23885.101451099999</v>
      </c>
      <c r="G138" s="76">
        <f t="shared" si="49"/>
        <v>17.129415905614817</v>
      </c>
      <c r="I138" s="77">
        <f t="shared" si="55"/>
        <v>6</v>
      </c>
      <c r="J138" s="73">
        <f t="shared" si="50"/>
        <v>2032</v>
      </c>
      <c r="K138" s="78">
        <f t="shared" si="52"/>
        <v>48366</v>
      </c>
    </row>
    <row r="139" spans="2:11" outlineLevel="1">
      <c r="B139" s="78">
        <f t="shared" si="47"/>
        <v>48396</v>
      </c>
      <c r="C139" s="75">
        <f>IF(F139&lt;&gt;0,-INDEX([12]Delta!$F$1:$EE$65554,$L$13,$I139),0)</f>
        <v>540350.87388938665</v>
      </c>
      <c r="D139" s="71">
        <f>IF(F139&lt;&gt;0,VLOOKUP($J139,'Table 1'!$B$13:$C$33,2,FALSE)/12*1000*Study_MW,0)</f>
        <v>188636.97395201825</v>
      </c>
      <c r="E139" s="71">
        <f t="shared" si="48"/>
        <v>728987.84784140484</v>
      </c>
      <c r="F139" s="75">
        <f>INDEX([12]Delta!$F$1:$EE$65554,$L$14,$I139)</f>
        <v>24792.562621730001</v>
      </c>
      <c r="G139" s="76">
        <f t="shared" si="49"/>
        <v>29.403489222306813</v>
      </c>
      <c r="I139" s="77">
        <f t="shared" si="55"/>
        <v>7</v>
      </c>
      <c r="J139" s="73">
        <f t="shared" si="50"/>
        <v>2032</v>
      </c>
      <c r="K139" s="78">
        <f t="shared" si="52"/>
        <v>48396</v>
      </c>
    </row>
    <row r="140" spans="2:11" outlineLevel="1">
      <c r="B140" s="78">
        <f t="shared" si="47"/>
        <v>48427</v>
      </c>
      <c r="C140" s="75">
        <f>IF(F140&lt;&gt;0,-INDEX([12]Delta!$F$1:$EE$65554,$L$13,$I140),0)</f>
        <v>461449.4037874341</v>
      </c>
      <c r="D140" s="71">
        <f>IF(F140&lt;&gt;0,VLOOKUP($J140,'Table 1'!$B$13:$C$33,2,FALSE)/12*1000*Study_MW,0)</f>
        <v>188636.97395201825</v>
      </c>
      <c r="E140" s="71">
        <f t="shared" si="48"/>
        <v>650086.37773945229</v>
      </c>
      <c r="F140" s="75">
        <f>INDEX([12]Delta!$F$1:$EE$65554,$L$14,$I140)</f>
        <v>22717.969797655001</v>
      </c>
      <c r="G140" s="76">
        <f t="shared" si="49"/>
        <v>28.615513777404335</v>
      </c>
      <c r="I140" s="77">
        <f t="shared" si="55"/>
        <v>8</v>
      </c>
      <c r="J140" s="73">
        <f t="shared" si="50"/>
        <v>2032</v>
      </c>
      <c r="K140" s="78">
        <f t="shared" si="52"/>
        <v>48427</v>
      </c>
    </row>
    <row r="141" spans="2:11" outlineLevel="1">
      <c r="B141" s="78">
        <f t="shared" si="47"/>
        <v>48458</v>
      </c>
      <c r="C141" s="75">
        <f>IF(F141&lt;&gt;0,-INDEX([12]Delta!$F$1:$EE$65554,$L$13,$I141),0)</f>
        <v>216409.91240745783</v>
      </c>
      <c r="D141" s="71">
        <f>IF(F141&lt;&gt;0,VLOOKUP($J141,'Table 1'!$B$13:$C$33,2,FALSE)/12*1000*Study_MW,0)</f>
        <v>188636.97395201825</v>
      </c>
      <c r="E141" s="71">
        <f t="shared" si="48"/>
        <v>405046.88635947608</v>
      </c>
      <c r="F141" s="75">
        <f>INDEX([12]Delta!$F$1:$EE$65554,$L$14,$I141)</f>
        <v>19534.567014304001</v>
      </c>
      <c r="G141" s="76">
        <f t="shared" si="49"/>
        <v>20.734879153599071</v>
      </c>
      <c r="I141" s="77">
        <f t="shared" si="55"/>
        <v>9</v>
      </c>
      <c r="J141" s="73">
        <f t="shared" si="50"/>
        <v>2032</v>
      </c>
      <c r="K141" s="78">
        <f t="shared" si="52"/>
        <v>48458</v>
      </c>
    </row>
    <row r="142" spans="2:11" outlineLevel="1">
      <c r="B142" s="78">
        <f t="shared" ref="B142:B205" si="56">EDATE(B141,1)</f>
        <v>48488</v>
      </c>
      <c r="C142" s="75">
        <f>IF(F142&lt;&gt;0,-INDEX([12]Delta!$F$1:$EE$65554,$L$13,$I142),0)</f>
        <v>146485.47958737612</v>
      </c>
      <c r="D142" s="71">
        <f>IF(F142&lt;&gt;0,VLOOKUP($J142,'Table 1'!$B$13:$C$33,2,FALSE)/12*1000*Study_MW,0)</f>
        <v>188636.97395201825</v>
      </c>
      <c r="E142" s="71">
        <f t="shared" ref="E142:E192" si="57">C142+D142</f>
        <v>335122.45353939437</v>
      </c>
      <c r="F142" s="75">
        <f>INDEX([12]Delta!$F$1:$EE$65554,$L$14,$I142)</f>
        <v>15865.462652984999</v>
      </c>
      <c r="G142" s="76">
        <f t="shared" ref="G142:G192" si="58">IF(ISNUMBER($F142),E142/$F142,"")</f>
        <v>21.122765901588313</v>
      </c>
      <c r="I142" s="77">
        <f t="shared" si="55"/>
        <v>10</v>
      </c>
      <c r="J142" s="73">
        <f t="shared" ref="J142:J192" si="59">YEAR(B142)</f>
        <v>2032</v>
      </c>
      <c r="K142" s="78">
        <f t="shared" si="52"/>
        <v>48488</v>
      </c>
    </row>
    <row r="143" spans="2:11" outlineLevel="1">
      <c r="B143" s="78">
        <f t="shared" si="56"/>
        <v>48519</v>
      </c>
      <c r="C143" s="75">
        <f>IF(F143&lt;&gt;0,-INDEX([12]Delta!$F$1:$EE$65554,$L$13,$I143),0)</f>
        <v>66321.364972829819</v>
      </c>
      <c r="D143" s="71">
        <f>IF(F143&lt;&gt;0,VLOOKUP($J143,'Table 1'!$B$13:$C$33,2,FALSE)/12*1000*Study_MW,0)</f>
        <v>188636.97395201825</v>
      </c>
      <c r="E143" s="71">
        <f t="shared" si="57"/>
        <v>254958.33892484807</v>
      </c>
      <c r="F143" s="75">
        <f>INDEX([12]Delta!$F$1:$EE$65554,$L$14,$I143)</f>
        <v>9767.7391766380006</v>
      </c>
      <c r="G143" s="76">
        <f t="shared" si="58"/>
        <v>26.10208302189773</v>
      </c>
      <c r="I143" s="77">
        <f t="shared" si="55"/>
        <v>11</v>
      </c>
      <c r="J143" s="73">
        <f t="shared" si="59"/>
        <v>2032</v>
      </c>
      <c r="K143" s="78">
        <f t="shared" si="52"/>
        <v>48519</v>
      </c>
    </row>
    <row r="144" spans="2:11" outlineLevel="1">
      <c r="B144" s="82">
        <f t="shared" si="56"/>
        <v>48549</v>
      </c>
      <c r="C144" s="79">
        <f>IF(F144&lt;&gt;0,-INDEX([12]Delta!$F$1:$EE$65554,$L$13,$I144),0)</f>
        <v>27768.511531725526</v>
      </c>
      <c r="D144" s="80">
        <f>IF(F144&lt;&gt;0,VLOOKUP($J144,'Table 1'!$B$13:$C$33,2,FALSE)/12*1000*Study_MW,0)</f>
        <v>188636.97395201825</v>
      </c>
      <c r="E144" s="80">
        <f t="shared" si="57"/>
        <v>216405.48548374377</v>
      </c>
      <c r="F144" s="79">
        <f>INDEX([12]Delta!$F$1:$EE$65554,$L$14,$I144)</f>
        <v>7003.5452758430001</v>
      </c>
      <c r="G144" s="81">
        <f t="shared" si="58"/>
        <v>30.899419788172292</v>
      </c>
      <c r="I144" s="64">
        <f t="shared" si="55"/>
        <v>12</v>
      </c>
      <c r="J144" s="73">
        <f t="shared" si="59"/>
        <v>2032</v>
      </c>
      <c r="K144" s="82">
        <f t="shared" si="52"/>
        <v>48549</v>
      </c>
    </row>
    <row r="145" spans="2:11" outlineLevel="1">
      <c r="B145" s="74">
        <f t="shared" si="56"/>
        <v>48580</v>
      </c>
      <c r="C145" s="69">
        <f>IF(F145&lt;&gt;0,-INDEX([12]Delta!$F$1:$EE$65554,$L$13,$I145),0)</f>
        <v>55702.150971248746</v>
      </c>
      <c r="D145" s="70">
        <f>IF(F145&lt;&gt;0,VLOOKUP($J145,'Table 1'!$B$13:$C$33,2,FALSE)/12*1000*Study_MW,0)</f>
        <v>192584.55927003693</v>
      </c>
      <c r="E145" s="70">
        <f t="shared" si="57"/>
        <v>248286.71024128568</v>
      </c>
      <c r="F145" s="69">
        <f>INDEX([12]Delta!$F$1:$EE$65554,$L$14,$I145)</f>
        <v>8450.7478476830001</v>
      </c>
      <c r="G145" s="72">
        <f t="shared" si="58"/>
        <v>29.380442384085587</v>
      </c>
      <c r="I145" s="60">
        <f>I25</f>
        <v>14</v>
      </c>
      <c r="J145" s="73">
        <f t="shared" si="59"/>
        <v>2033</v>
      </c>
      <c r="K145" s="74">
        <f t="shared" si="52"/>
        <v>48580</v>
      </c>
    </row>
    <row r="146" spans="2:11" outlineLevel="1">
      <c r="B146" s="78">
        <f t="shared" si="56"/>
        <v>48611</v>
      </c>
      <c r="C146" s="75">
        <f>IF(F146&lt;&gt;0,-INDEX([12]Delta!$F$1:$EE$65554,$L$13,$I146),0)</f>
        <v>56166.800532415509</v>
      </c>
      <c r="D146" s="71">
        <f>IF(F146&lt;&gt;0,VLOOKUP($J146,'Table 1'!$B$13:$C$33,2,FALSE)/12*1000*Study_MW,0)</f>
        <v>192584.55927003693</v>
      </c>
      <c r="E146" s="71">
        <f t="shared" si="57"/>
        <v>248751.35980245244</v>
      </c>
      <c r="F146" s="75">
        <f>INDEX([12]Delta!$F$1:$EE$65554,$L$14,$I146)</f>
        <v>10949.496166749999</v>
      </c>
      <c r="G146" s="76">
        <f t="shared" si="58"/>
        <v>22.718064467461808</v>
      </c>
      <c r="I146" s="77">
        <f t="shared" si="55"/>
        <v>15</v>
      </c>
      <c r="J146" s="73">
        <f t="shared" si="59"/>
        <v>2033</v>
      </c>
      <c r="K146" s="78">
        <f t="shared" si="52"/>
        <v>48611</v>
      </c>
    </row>
    <row r="147" spans="2:11" outlineLevel="1">
      <c r="B147" s="78">
        <f t="shared" si="56"/>
        <v>48639</v>
      </c>
      <c r="C147" s="75">
        <f>IF(F147&lt;&gt;0,-INDEX([12]Delta!$F$1:$EE$65554,$L$13,$I147),0)</f>
        <v>98039.777569487691</v>
      </c>
      <c r="D147" s="71">
        <f>IF(F147&lt;&gt;0,VLOOKUP($J147,'Table 1'!$B$13:$C$33,2,FALSE)/12*1000*Study_MW,0)</f>
        <v>192584.55927003693</v>
      </c>
      <c r="E147" s="71">
        <f t="shared" si="57"/>
        <v>290624.33683952462</v>
      </c>
      <c r="F147" s="75">
        <f>INDEX([12]Delta!$F$1:$EE$65554,$L$14,$I147)</f>
        <v>16707.075305296999</v>
      </c>
      <c r="G147" s="76">
        <f t="shared" si="58"/>
        <v>17.395285023189057</v>
      </c>
      <c r="I147" s="77">
        <f t="shared" si="55"/>
        <v>16</v>
      </c>
      <c r="J147" s="73">
        <f t="shared" si="59"/>
        <v>2033</v>
      </c>
      <c r="K147" s="78">
        <f t="shared" si="52"/>
        <v>48639</v>
      </c>
    </row>
    <row r="148" spans="2:11" outlineLevel="1">
      <c r="B148" s="78">
        <f t="shared" si="56"/>
        <v>48670</v>
      </c>
      <c r="C148" s="75">
        <f>IF(F148&lt;&gt;0,-INDEX([12]Delta!$F$1:$EE$65554,$L$13,$I148),0)</f>
        <v>108461.18343907595</v>
      </c>
      <c r="D148" s="71">
        <f>IF(F148&lt;&gt;0,VLOOKUP($J148,'Table 1'!$B$13:$C$33,2,FALSE)/12*1000*Study_MW,0)</f>
        <v>192584.55927003693</v>
      </c>
      <c r="E148" s="71">
        <f t="shared" si="57"/>
        <v>301045.74270911288</v>
      </c>
      <c r="F148" s="75">
        <f>INDEX([12]Delta!$F$1:$EE$65554,$L$14,$I148)</f>
        <v>18996.097520308002</v>
      </c>
      <c r="G148" s="76">
        <f t="shared" si="58"/>
        <v>15.847767805322983</v>
      </c>
      <c r="I148" s="77">
        <f t="shared" si="55"/>
        <v>17</v>
      </c>
      <c r="J148" s="73">
        <f t="shared" si="59"/>
        <v>2033</v>
      </c>
      <c r="K148" s="78">
        <f t="shared" si="52"/>
        <v>48670</v>
      </c>
    </row>
    <row r="149" spans="2:11" outlineLevel="1">
      <c r="B149" s="78">
        <f t="shared" si="56"/>
        <v>48700</v>
      </c>
      <c r="C149" s="75">
        <f>IF(F149&lt;&gt;0,-INDEX([12]Delta!$F$1:$EE$65554,$L$13,$I149),0)</f>
        <v>72441.338714689016</v>
      </c>
      <c r="D149" s="71">
        <f>IF(F149&lt;&gt;0,VLOOKUP($J149,'Table 1'!$B$13:$C$33,2,FALSE)/12*1000*Study_MW,0)</f>
        <v>192584.55927003693</v>
      </c>
      <c r="E149" s="71">
        <f t="shared" si="57"/>
        <v>265025.89798472595</v>
      </c>
      <c r="F149" s="75">
        <f>INDEX([12]Delta!$F$1:$EE$65554,$L$14,$I149)</f>
        <v>22328.265805195999</v>
      </c>
      <c r="G149" s="76">
        <f t="shared" si="58"/>
        <v>11.86952449854175</v>
      </c>
      <c r="I149" s="77">
        <f t="shared" si="55"/>
        <v>18</v>
      </c>
      <c r="J149" s="73">
        <f t="shared" si="59"/>
        <v>2033</v>
      </c>
      <c r="K149" s="78">
        <f t="shared" si="52"/>
        <v>48700</v>
      </c>
    </row>
    <row r="150" spans="2:11" outlineLevel="1">
      <c r="B150" s="78">
        <f t="shared" si="56"/>
        <v>48731</v>
      </c>
      <c r="C150" s="75">
        <f>IF(F150&lt;&gt;0,-INDEX([12]Delta!$F$1:$EE$65554,$L$13,$I150),0)</f>
        <v>233803.17342694104</v>
      </c>
      <c r="D150" s="71">
        <f>IF(F150&lt;&gt;0,VLOOKUP($J150,'Table 1'!$B$13:$C$33,2,FALSE)/12*1000*Study_MW,0)</f>
        <v>192584.55927003693</v>
      </c>
      <c r="E150" s="71">
        <f t="shared" si="57"/>
        <v>426387.73269697797</v>
      </c>
      <c r="F150" s="75">
        <f>INDEX([12]Delta!$F$1:$EE$65554,$L$14,$I150)</f>
        <v>23825.388899900001</v>
      </c>
      <c r="G150" s="76">
        <f t="shared" si="58"/>
        <v>17.89635982390061</v>
      </c>
      <c r="I150" s="77">
        <f t="shared" si="55"/>
        <v>19</v>
      </c>
      <c r="J150" s="73">
        <f t="shared" si="59"/>
        <v>2033</v>
      </c>
      <c r="K150" s="78">
        <f t="shared" si="52"/>
        <v>48731</v>
      </c>
    </row>
    <row r="151" spans="2:11" outlineLevel="1">
      <c r="B151" s="78">
        <f t="shared" si="56"/>
        <v>48761</v>
      </c>
      <c r="C151" s="75">
        <f>IF(F151&lt;&gt;0,-INDEX([12]Delta!$F$1:$EE$65554,$L$13,$I151),0)</f>
        <v>532676.77255472541</v>
      </c>
      <c r="D151" s="71">
        <f>IF(F151&lt;&gt;0,VLOOKUP($J151,'Table 1'!$B$13:$C$33,2,FALSE)/12*1000*Study_MW,0)</f>
        <v>192584.55927003693</v>
      </c>
      <c r="E151" s="71">
        <f t="shared" si="57"/>
        <v>725261.33182476228</v>
      </c>
      <c r="F151" s="75">
        <f>INDEX([12]Delta!$F$1:$EE$65554,$L$14,$I151)</f>
        <v>24730.581847379999</v>
      </c>
      <c r="G151" s="76">
        <f t="shared" si="58"/>
        <v>29.326496897669948</v>
      </c>
      <c r="I151" s="77">
        <f t="shared" si="55"/>
        <v>20</v>
      </c>
      <c r="J151" s="73">
        <f t="shared" si="59"/>
        <v>2033</v>
      </c>
      <c r="K151" s="78">
        <f t="shared" si="52"/>
        <v>48761</v>
      </c>
    </row>
    <row r="152" spans="2:11" outlineLevel="1">
      <c r="B152" s="78">
        <f t="shared" si="56"/>
        <v>48792</v>
      </c>
      <c r="C152" s="75">
        <f>IF(F152&lt;&gt;0,-INDEX([12]Delta!$F$1:$EE$65554,$L$13,$I152),0)</f>
        <v>490989.38492697477</v>
      </c>
      <c r="D152" s="71">
        <f>IF(F152&lt;&gt;0,VLOOKUP($J152,'Table 1'!$B$13:$C$33,2,FALSE)/12*1000*Study_MW,0)</f>
        <v>192584.55927003693</v>
      </c>
      <c r="E152" s="71">
        <f t="shared" si="57"/>
        <v>683573.94419701165</v>
      </c>
      <c r="F152" s="75">
        <f>INDEX([12]Delta!$F$1:$EE$65554,$L$14,$I152)</f>
        <v>22661.175319762999</v>
      </c>
      <c r="G152" s="76">
        <f t="shared" si="58"/>
        <v>30.16498193722817</v>
      </c>
      <c r="I152" s="77">
        <f t="shared" si="55"/>
        <v>21</v>
      </c>
      <c r="J152" s="73">
        <f t="shared" si="59"/>
        <v>2033</v>
      </c>
      <c r="K152" s="78">
        <f t="shared" si="52"/>
        <v>48792</v>
      </c>
    </row>
    <row r="153" spans="2:11" outlineLevel="1">
      <c r="B153" s="78">
        <f t="shared" si="56"/>
        <v>48823</v>
      </c>
      <c r="C153" s="75">
        <f>IF(F153&lt;&gt;0,-INDEX([12]Delta!$F$1:$EE$65554,$L$13,$I153),0)</f>
        <v>198070.2737108916</v>
      </c>
      <c r="D153" s="71">
        <f>IF(F153&lt;&gt;0,VLOOKUP($J153,'Table 1'!$B$13:$C$33,2,FALSE)/12*1000*Study_MW,0)</f>
        <v>192584.55927003693</v>
      </c>
      <c r="E153" s="71">
        <f t="shared" si="57"/>
        <v>390654.83298092854</v>
      </c>
      <c r="F153" s="75">
        <f>INDEX([12]Delta!$F$1:$EE$65554,$L$14,$I153)</f>
        <v>19485.730588199</v>
      </c>
      <c r="G153" s="76">
        <f t="shared" si="58"/>
        <v>20.048251781614898</v>
      </c>
      <c r="I153" s="77">
        <f t="shared" si="55"/>
        <v>22</v>
      </c>
      <c r="J153" s="73">
        <f t="shared" si="59"/>
        <v>2033</v>
      </c>
      <c r="K153" s="78">
        <f t="shared" si="52"/>
        <v>48823</v>
      </c>
    </row>
    <row r="154" spans="2:11" outlineLevel="1">
      <c r="B154" s="78">
        <f t="shared" si="56"/>
        <v>48853</v>
      </c>
      <c r="C154" s="75">
        <f>IF(F154&lt;&gt;0,-INDEX([12]Delta!$F$1:$EE$65554,$L$13,$I154),0)</f>
        <v>158352.08270774782</v>
      </c>
      <c r="D154" s="71">
        <f>IF(F154&lt;&gt;0,VLOOKUP($J154,'Table 1'!$B$13:$C$33,2,FALSE)/12*1000*Study_MW,0)</f>
        <v>192584.55927003693</v>
      </c>
      <c r="E154" s="71">
        <f t="shared" si="57"/>
        <v>350936.64197778475</v>
      </c>
      <c r="F154" s="75">
        <f>INDEX([12]Delta!$F$1:$EE$65554,$L$14,$I154)</f>
        <v>15825.799192586001</v>
      </c>
      <c r="G154" s="76">
        <f t="shared" si="58"/>
        <v>22.17497124203307</v>
      </c>
      <c r="I154" s="77">
        <f t="shared" si="55"/>
        <v>23</v>
      </c>
      <c r="J154" s="73">
        <f t="shared" si="59"/>
        <v>2033</v>
      </c>
      <c r="K154" s="78">
        <f t="shared" ref="K154:K192" si="60">IF(ISNUMBER(F154),IF(F154&lt;&gt;0,B154,""),"")</f>
        <v>48853</v>
      </c>
    </row>
    <row r="155" spans="2:11" outlineLevel="1">
      <c r="B155" s="78">
        <f t="shared" si="56"/>
        <v>48884</v>
      </c>
      <c r="C155" s="75">
        <f>IF(F155&lt;&gt;0,-INDEX([12]Delta!$F$1:$EE$65554,$L$13,$I155),0)</f>
        <v>69663.098774597049</v>
      </c>
      <c r="D155" s="71">
        <f>IF(F155&lt;&gt;0,VLOOKUP($J155,'Table 1'!$B$13:$C$33,2,FALSE)/12*1000*Study_MW,0)</f>
        <v>192584.55927003693</v>
      </c>
      <c r="E155" s="71">
        <f t="shared" si="57"/>
        <v>262247.65804463398</v>
      </c>
      <c r="F155" s="75">
        <f>INDEX([12]Delta!$F$1:$EE$65554,$L$14,$I155)</f>
        <v>9743.3198235639993</v>
      </c>
      <c r="G155" s="76">
        <f t="shared" si="58"/>
        <v>26.915636845913024</v>
      </c>
      <c r="I155" s="77">
        <f t="shared" si="55"/>
        <v>24</v>
      </c>
      <c r="J155" s="73">
        <f t="shared" si="59"/>
        <v>2033</v>
      </c>
      <c r="K155" s="78">
        <f t="shared" si="60"/>
        <v>48884</v>
      </c>
    </row>
    <row r="156" spans="2:11" outlineLevel="1">
      <c r="B156" s="82">
        <f t="shared" si="56"/>
        <v>48914</v>
      </c>
      <c r="C156" s="79">
        <f>IF(F156&lt;&gt;0,-INDEX([12]Delta!$F$1:$EE$65554,$L$13,$I156),0)</f>
        <v>44245.126056402922</v>
      </c>
      <c r="D156" s="80">
        <f>IF(F156&lt;&gt;0,VLOOKUP($J156,'Table 1'!$B$13:$C$33,2,FALSE)/12*1000*Study_MW,0)</f>
        <v>192584.55927003693</v>
      </c>
      <c r="E156" s="80">
        <f t="shared" si="57"/>
        <v>236829.68532643985</v>
      </c>
      <c r="F156" s="79">
        <f>INDEX([12]Delta!$F$1:$EE$65554,$L$14,$I156)</f>
        <v>6986.0364023359998</v>
      </c>
      <c r="G156" s="81">
        <f t="shared" si="58"/>
        <v>33.900436769446038</v>
      </c>
      <c r="I156" s="64">
        <f t="shared" si="55"/>
        <v>25</v>
      </c>
      <c r="J156" s="73">
        <f t="shared" si="59"/>
        <v>2033</v>
      </c>
      <c r="K156" s="82">
        <f t="shared" si="60"/>
        <v>48914</v>
      </c>
    </row>
    <row r="157" spans="2:11" outlineLevel="1">
      <c r="B157" s="74">
        <f t="shared" si="56"/>
        <v>48945</v>
      </c>
      <c r="C157" s="69">
        <f>IF(F157&lt;&gt;0,-INDEX([12]Delta!$F$1:$EE$65554,$L$13,$I157),0)</f>
        <v>63730.728780075908</v>
      </c>
      <c r="D157" s="70">
        <f>IF(F157&lt;&gt;0,VLOOKUP($J157,'Table 1'!$B$13:$C$33,2,FALSE)/12*1000*Study_MW,0)</f>
        <v>196633.79914560117</v>
      </c>
      <c r="E157" s="70">
        <f t="shared" si="57"/>
        <v>260364.52792567707</v>
      </c>
      <c r="F157" s="69">
        <f>INDEX([12]Delta!$F$1:$EE$65554,$L$14,$I157)</f>
        <v>8429.6210106159997</v>
      </c>
      <c r="G157" s="72">
        <f t="shared" si="58"/>
        <v>30.886860464756619</v>
      </c>
      <c r="I157" s="60">
        <f>I37</f>
        <v>27</v>
      </c>
      <c r="J157" s="73">
        <f t="shared" si="59"/>
        <v>2034</v>
      </c>
      <c r="K157" s="74">
        <f t="shared" si="60"/>
        <v>48945</v>
      </c>
    </row>
    <row r="158" spans="2:11" outlineLevel="1">
      <c r="B158" s="78">
        <f t="shared" si="56"/>
        <v>48976</v>
      </c>
      <c r="C158" s="75">
        <f>IF(F158&lt;&gt;0,-INDEX([12]Delta!$F$1:$EE$65554,$L$13,$I158),0)</f>
        <v>83942.824378430843</v>
      </c>
      <c r="D158" s="71">
        <f>IF(F158&lt;&gt;0,VLOOKUP($J158,'Table 1'!$B$13:$C$33,2,FALSE)/12*1000*Study_MW,0)</f>
        <v>196633.79914560117</v>
      </c>
      <c r="E158" s="71">
        <f t="shared" si="57"/>
        <v>280576.62352403201</v>
      </c>
      <c r="F158" s="75">
        <f>INDEX([12]Delta!$F$1:$EE$65554,$L$14,$I158)</f>
        <v>10922.122475747999</v>
      </c>
      <c r="G158" s="76">
        <f t="shared" si="58"/>
        <v>25.688836958845471</v>
      </c>
      <c r="I158" s="77">
        <f t="shared" si="55"/>
        <v>28</v>
      </c>
      <c r="J158" s="73">
        <f t="shared" si="59"/>
        <v>2034</v>
      </c>
      <c r="K158" s="78">
        <f t="shared" si="60"/>
        <v>48976</v>
      </c>
    </row>
    <row r="159" spans="2:11" outlineLevel="1">
      <c r="B159" s="78">
        <f t="shared" si="56"/>
        <v>49004</v>
      </c>
      <c r="C159" s="75">
        <f>IF(F159&lt;&gt;0,-INDEX([12]Delta!$F$1:$EE$65554,$L$13,$I159),0)</f>
        <v>104588.67557759583</v>
      </c>
      <c r="D159" s="71">
        <f>IF(F159&lt;&gt;0,VLOOKUP($J159,'Table 1'!$B$13:$C$33,2,FALSE)/12*1000*Study_MW,0)</f>
        <v>196633.79914560117</v>
      </c>
      <c r="E159" s="71">
        <f t="shared" si="57"/>
        <v>301222.474723197</v>
      </c>
      <c r="F159" s="75">
        <f>INDEX([12]Delta!$F$1:$EE$65554,$L$14,$I159)</f>
        <v>16665.307447540999</v>
      </c>
      <c r="G159" s="76">
        <f t="shared" si="58"/>
        <v>18.074822542061352</v>
      </c>
      <c r="I159" s="77">
        <f t="shared" si="55"/>
        <v>29</v>
      </c>
      <c r="J159" s="73">
        <f t="shared" si="59"/>
        <v>2034</v>
      </c>
      <c r="K159" s="78">
        <f t="shared" si="60"/>
        <v>49004</v>
      </c>
    </row>
    <row r="160" spans="2:11" outlineLevel="1">
      <c r="B160" s="78">
        <f t="shared" si="56"/>
        <v>49035</v>
      </c>
      <c r="C160" s="75">
        <f>IF(F160&lt;&gt;0,-INDEX([12]Delta!$F$1:$EE$65554,$L$13,$I160),0)</f>
        <v>111919.17154829204</v>
      </c>
      <c r="D160" s="71">
        <f>IF(F160&lt;&gt;0,VLOOKUP($J160,'Table 1'!$B$13:$C$33,2,FALSE)/12*1000*Study_MW,0)</f>
        <v>196633.79914560117</v>
      </c>
      <c r="E160" s="71">
        <f t="shared" si="57"/>
        <v>308552.97069389321</v>
      </c>
      <c r="F160" s="75">
        <f>INDEX([12]Delta!$F$1:$EE$65554,$L$14,$I160)</f>
        <v>18948.606334048</v>
      </c>
      <c r="G160" s="76">
        <f t="shared" si="58"/>
        <v>16.283676237416291</v>
      </c>
      <c r="I160" s="77">
        <f t="shared" si="55"/>
        <v>30</v>
      </c>
      <c r="J160" s="73">
        <f t="shared" si="59"/>
        <v>2034</v>
      </c>
      <c r="K160" s="78">
        <f t="shared" si="60"/>
        <v>49035</v>
      </c>
    </row>
    <row r="161" spans="2:11" outlineLevel="1">
      <c r="B161" s="78">
        <f t="shared" si="56"/>
        <v>49065</v>
      </c>
      <c r="C161" s="75">
        <f>IF(F161&lt;&gt;0,-INDEX([12]Delta!$F$1:$EE$65554,$L$13,$I161),0)</f>
        <v>71480.357884302735</v>
      </c>
      <c r="D161" s="71">
        <f>IF(F161&lt;&gt;0,VLOOKUP($J161,'Table 1'!$B$13:$C$33,2,FALSE)/12*1000*Study_MW,0)</f>
        <v>196633.79914560117</v>
      </c>
      <c r="E161" s="71">
        <f t="shared" si="57"/>
        <v>268114.1570299039</v>
      </c>
      <c r="F161" s="75">
        <f>INDEX([12]Delta!$F$1:$EE$65554,$L$14,$I161)</f>
        <v>22272.444318270002</v>
      </c>
      <c r="G161" s="76">
        <f t="shared" si="58"/>
        <v>12.0379314097093</v>
      </c>
      <c r="I161" s="77">
        <f t="shared" si="55"/>
        <v>31</v>
      </c>
      <c r="J161" s="73">
        <f t="shared" si="59"/>
        <v>2034</v>
      </c>
      <c r="K161" s="78">
        <f t="shared" si="60"/>
        <v>49065</v>
      </c>
    </row>
    <row r="162" spans="2:11" outlineLevel="1">
      <c r="B162" s="78">
        <f t="shared" si="56"/>
        <v>49096</v>
      </c>
      <c r="C162" s="75">
        <f>IF(F162&lt;&gt;0,-INDEX([12]Delta!$F$1:$EE$65554,$L$13,$I162),0)</f>
        <v>250409.84424677491</v>
      </c>
      <c r="D162" s="71">
        <f>IF(F162&lt;&gt;0,VLOOKUP($J162,'Table 1'!$B$13:$C$33,2,FALSE)/12*1000*Study_MW,0)</f>
        <v>196633.79914560117</v>
      </c>
      <c r="E162" s="71">
        <f t="shared" si="57"/>
        <v>447043.64339237608</v>
      </c>
      <c r="F162" s="75">
        <f>INDEX([12]Delta!$F$1:$EE$65554,$L$14,$I162)</f>
        <v>23765.825298100001</v>
      </c>
      <c r="G162" s="76">
        <f t="shared" si="58"/>
        <v>18.810356374542387</v>
      </c>
      <c r="I162" s="77">
        <f t="shared" si="55"/>
        <v>32</v>
      </c>
      <c r="J162" s="73">
        <f t="shared" si="59"/>
        <v>2034</v>
      </c>
      <c r="K162" s="78">
        <f t="shared" si="60"/>
        <v>49096</v>
      </c>
    </row>
    <row r="163" spans="2:11" outlineLevel="1">
      <c r="B163" s="78">
        <f t="shared" si="56"/>
        <v>49126</v>
      </c>
      <c r="C163" s="75">
        <f>IF(F163&lt;&gt;0,-INDEX([12]Delta!$F$1:$EE$65554,$L$13,$I163),0)</f>
        <v>584614.16249921918</v>
      </c>
      <c r="D163" s="71">
        <f>IF(F163&lt;&gt;0,VLOOKUP($J163,'Table 1'!$B$13:$C$33,2,FALSE)/12*1000*Study_MW,0)</f>
        <v>196633.79914560117</v>
      </c>
      <c r="E163" s="71">
        <f t="shared" si="57"/>
        <v>781247.9616448204</v>
      </c>
      <c r="F163" s="75">
        <f>INDEX([12]Delta!$F$1:$EE$65554,$L$14,$I163)</f>
        <v>24668.753540459998</v>
      </c>
      <c r="G163" s="76">
        <f t="shared" si="58"/>
        <v>31.66953532384484</v>
      </c>
      <c r="I163" s="77">
        <f t="shared" si="55"/>
        <v>33</v>
      </c>
      <c r="J163" s="73">
        <f t="shared" si="59"/>
        <v>2034</v>
      </c>
      <c r="K163" s="78">
        <f t="shared" si="60"/>
        <v>49126</v>
      </c>
    </row>
    <row r="164" spans="2:11" outlineLevel="1">
      <c r="B164" s="78">
        <f t="shared" si="56"/>
        <v>49157</v>
      </c>
      <c r="C164" s="75">
        <f>IF(F164&lt;&gt;0,-INDEX([12]Delta!$F$1:$EE$65554,$L$13,$I164),0)</f>
        <v>500918.97267009318</v>
      </c>
      <c r="D164" s="71">
        <f>IF(F164&lt;&gt;0,VLOOKUP($J164,'Table 1'!$B$13:$C$33,2,FALSE)/12*1000*Study_MW,0)</f>
        <v>196633.79914560117</v>
      </c>
      <c r="E164" s="71">
        <f t="shared" si="57"/>
        <v>697552.7718156944</v>
      </c>
      <c r="F164" s="75">
        <f>INDEX([12]Delta!$F$1:$EE$65554,$L$14,$I164)</f>
        <v>22604.521185578</v>
      </c>
      <c r="G164" s="76">
        <f t="shared" si="58"/>
        <v>30.858993476966141</v>
      </c>
      <c r="I164" s="77">
        <f t="shared" si="55"/>
        <v>34</v>
      </c>
      <c r="J164" s="73">
        <f t="shared" si="59"/>
        <v>2034</v>
      </c>
      <c r="K164" s="78">
        <f t="shared" si="60"/>
        <v>49157</v>
      </c>
    </row>
    <row r="165" spans="2:11" outlineLevel="1">
      <c r="B165" s="78">
        <f t="shared" si="56"/>
        <v>49188</v>
      </c>
      <c r="C165" s="75">
        <f>IF(F165&lt;&gt;0,-INDEX([12]Delta!$F$1:$EE$65554,$L$13,$I165),0)</f>
        <v>229540.05368998647</v>
      </c>
      <c r="D165" s="71">
        <f>IF(F165&lt;&gt;0,VLOOKUP($J165,'Table 1'!$B$13:$C$33,2,FALSE)/12*1000*Study_MW,0)</f>
        <v>196633.79914560117</v>
      </c>
      <c r="E165" s="71">
        <f t="shared" si="57"/>
        <v>426173.85283558763</v>
      </c>
      <c r="F165" s="75">
        <f>INDEX([12]Delta!$F$1:$EE$65554,$L$14,$I165)</f>
        <v>19437.016209353998</v>
      </c>
      <c r="G165" s="76">
        <f t="shared" si="58"/>
        <v>21.925888636677318</v>
      </c>
      <c r="I165" s="77">
        <f t="shared" si="55"/>
        <v>35</v>
      </c>
      <c r="J165" s="73">
        <f t="shared" si="59"/>
        <v>2034</v>
      </c>
      <c r="K165" s="78">
        <f t="shared" si="60"/>
        <v>49188</v>
      </c>
    </row>
    <row r="166" spans="2:11" outlineLevel="1">
      <c r="B166" s="78">
        <f t="shared" si="56"/>
        <v>49218</v>
      </c>
      <c r="C166" s="75">
        <f>IF(F166&lt;&gt;0,-INDEX([12]Delta!$F$1:$EE$65554,$L$13,$I166),0)</f>
        <v>83939.754098266363</v>
      </c>
      <c r="D166" s="71">
        <f>IF(F166&lt;&gt;0,VLOOKUP($J166,'Table 1'!$B$13:$C$33,2,FALSE)/12*1000*Study_MW,0)</f>
        <v>196633.79914560117</v>
      </c>
      <c r="E166" s="71">
        <f t="shared" si="57"/>
        <v>280573.55324386753</v>
      </c>
      <c r="F166" s="75">
        <f>INDEX([12]Delta!$F$1:$EE$65554,$L$14,$I166)</f>
        <v>15786.234108646</v>
      </c>
      <c r="G166" s="76">
        <f t="shared" si="58"/>
        <v>17.773304976530124</v>
      </c>
      <c r="I166" s="77">
        <f t="shared" si="55"/>
        <v>36</v>
      </c>
      <c r="J166" s="73">
        <f t="shared" si="59"/>
        <v>2034</v>
      </c>
      <c r="K166" s="78">
        <f t="shared" si="60"/>
        <v>49218</v>
      </c>
    </row>
    <row r="167" spans="2:11" outlineLevel="1">
      <c r="B167" s="78">
        <f t="shared" si="56"/>
        <v>49249</v>
      </c>
      <c r="C167" s="75">
        <f>IF(F167&lt;&gt;0,-INDEX([12]Delta!$F$1:$EE$65554,$L$13,$I167),0)</f>
        <v>82518.76671846211</v>
      </c>
      <c r="D167" s="71">
        <f>IF(F167&lt;&gt;0,VLOOKUP($J167,'Table 1'!$B$13:$C$33,2,FALSE)/12*1000*Study_MW,0)</f>
        <v>196633.79914560117</v>
      </c>
      <c r="E167" s="71">
        <f t="shared" si="57"/>
        <v>279152.56586406328</v>
      </c>
      <c r="F167" s="75">
        <f>INDEX([12]Delta!$F$1:$EE$65554,$L$14,$I167)</f>
        <v>9718.9615405000004</v>
      </c>
      <c r="G167" s="76">
        <f t="shared" si="58"/>
        <v>28.722468414017619</v>
      </c>
      <c r="I167" s="77">
        <f t="shared" si="55"/>
        <v>37</v>
      </c>
      <c r="J167" s="73">
        <f t="shared" si="59"/>
        <v>2034</v>
      </c>
      <c r="K167" s="78">
        <f t="shared" si="60"/>
        <v>49249</v>
      </c>
    </row>
    <row r="168" spans="2:11" outlineLevel="1">
      <c r="B168" s="82">
        <f t="shared" si="56"/>
        <v>49279</v>
      </c>
      <c r="C168" s="79">
        <f>IF(F168&lt;&gt;0,-INDEX([12]Delta!$F$1:$EE$65554,$L$13,$I168),0)</f>
        <v>45023.031641036272</v>
      </c>
      <c r="D168" s="80">
        <f>IF(F168&lt;&gt;0,VLOOKUP($J168,'Table 1'!$B$13:$C$33,2,FALSE)/12*1000*Study_MW,0)</f>
        <v>196633.79914560117</v>
      </c>
      <c r="E168" s="80">
        <f t="shared" si="57"/>
        <v>241656.83078663744</v>
      </c>
      <c r="F168" s="79">
        <f>INDEX([12]Delta!$F$1:$EE$65554,$L$14,$I168)</f>
        <v>6968.5713025499999</v>
      </c>
      <c r="G168" s="81">
        <f t="shared" si="58"/>
        <v>34.678102626030139</v>
      </c>
      <c r="I168" s="64">
        <f t="shared" si="55"/>
        <v>38</v>
      </c>
      <c r="J168" s="73">
        <f t="shared" si="59"/>
        <v>2034</v>
      </c>
      <c r="K168" s="82">
        <f t="shared" si="60"/>
        <v>49279</v>
      </c>
    </row>
    <row r="169" spans="2:11" outlineLevel="1">
      <c r="B169" s="74">
        <f t="shared" si="56"/>
        <v>49310</v>
      </c>
      <c r="C169" s="69">
        <f>IF(F169&lt;&gt;0,-INDEX([12]Delta!$F$1:$EE$65554,$L$13,$I169),0)</f>
        <v>75966.306769311428</v>
      </c>
      <c r="D169" s="70">
        <f>IF(F169&lt;&gt;0,VLOOKUP($J169,'Table 1'!$B$13:$C$33,2,FALSE)/12*1000*Study_MW,0)</f>
        <v>200767.75115245336</v>
      </c>
      <c r="E169" s="70">
        <f t="shared" si="57"/>
        <v>276734.05792176479</v>
      </c>
      <c r="F169" s="69">
        <f>INDEX([12]Delta!$F$1:$EE$65554,$L$14,$I169)</f>
        <v>8408.5469286490006</v>
      </c>
      <c r="G169" s="72">
        <f t="shared" si="58"/>
        <v>32.911043997256684</v>
      </c>
      <c r="I169" s="60">
        <f>I49</f>
        <v>40</v>
      </c>
      <c r="J169" s="73">
        <f t="shared" si="59"/>
        <v>2035</v>
      </c>
      <c r="K169" s="74">
        <f t="shared" si="60"/>
        <v>49310</v>
      </c>
    </row>
    <row r="170" spans="2:11" outlineLevel="1">
      <c r="B170" s="78">
        <f t="shared" si="56"/>
        <v>49341</v>
      </c>
      <c r="C170" s="75">
        <f>IF(F170&lt;&gt;0,-INDEX([12]Delta!$F$1:$EE$65554,$L$13,$I170),0)</f>
        <v>102391.96182149649</v>
      </c>
      <c r="D170" s="71">
        <f>IF(F170&lt;&gt;0,VLOOKUP($J170,'Table 1'!$B$13:$C$33,2,FALSE)/12*1000*Study_MW,0)</f>
        <v>200767.75115245336</v>
      </c>
      <c r="E170" s="71">
        <f t="shared" si="57"/>
        <v>303159.71297394985</v>
      </c>
      <c r="F170" s="75">
        <f>INDEX([12]Delta!$F$1:$EE$65554,$L$14,$I170)</f>
        <v>10894.817198104</v>
      </c>
      <c r="G170" s="76">
        <f t="shared" si="58"/>
        <v>27.82604861206006</v>
      </c>
      <c r="I170" s="77">
        <f t="shared" si="55"/>
        <v>41</v>
      </c>
      <c r="J170" s="73">
        <f t="shared" si="59"/>
        <v>2035</v>
      </c>
      <c r="K170" s="78">
        <f t="shared" si="60"/>
        <v>49341</v>
      </c>
    </row>
    <row r="171" spans="2:11" outlineLevel="1">
      <c r="B171" s="78">
        <f t="shared" si="56"/>
        <v>49369</v>
      </c>
      <c r="C171" s="75">
        <f>IF(F171&lt;&gt;0,-INDEX([12]Delta!$F$1:$EE$65554,$L$13,$I171),0)</f>
        <v>113862.29442176223</v>
      </c>
      <c r="D171" s="71">
        <f>IF(F171&lt;&gt;0,VLOOKUP($J171,'Table 1'!$B$13:$C$33,2,FALSE)/12*1000*Study_MW,0)</f>
        <v>200767.75115245336</v>
      </c>
      <c r="E171" s="71">
        <f t="shared" si="57"/>
        <v>314630.04557421559</v>
      </c>
      <c r="F171" s="75">
        <f>INDEX([12]Delta!$F$1:$EE$65554,$L$14,$I171)</f>
        <v>16623.643726961</v>
      </c>
      <c r="G171" s="76">
        <f t="shared" si="58"/>
        <v>18.926659566454372</v>
      </c>
      <c r="I171" s="77">
        <f t="shared" si="55"/>
        <v>42</v>
      </c>
      <c r="J171" s="73">
        <f t="shared" si="59"/>
        <v>2035</v>
      </c>
      <c r="K171" s="78">
        <f t="shared" si="60"/>
        <v>49369</v>
      </c>
    </row>
    <row r="172" spans="2:11" outlineLevel="1">
      <c r="B172" s="78">
        <f t="shared" si="56"/>
        <v>49400</v>
      </c>
      <c r="C172" s="75">
        <f>IF(F172&lt;&gt;0,-INDEX([12]Delta!$F$1:$EE$65554,$L$13,$I172),0)</f>
        <v>96085.304733633995</v>
      </c>
      <c r="D172" s="71">
        <f>IF(F172&lt;&gt;0,VLOOKUP($J172,'Table 1'!$B$13:$C$33,2,FALSE)/12*1000*Study_MW,0)</f>
        <v>200767.75115245336</v>
      </c>
      <c r="E172" s="71">
        <f t="shared" si="57"/>
        <v>296853.05588608736</v>
      </c>
      <c r="F172" s="75">
        <f>INDEX([12]Delta!$F$1:$EE$65554,$L$14,$I172)</f>
        <v>18901.235058132999</v>
      </c>
      <c r="G172" s="76">
        <f t="shared" si="58"/>
        <v>15.705484587281225</v>
      </c>
      <c r="I172" s="77">
        <f t="shared" si="55"/>
        <v>43</v>
      </c>
      <c r="J172" s="73">
        <f t="shared" si="59"/>
        <v>2035</v>
      </c>
      <c r="K172" s="78">
        <f t="shared" si="60"/>
        <v>49400</v>
      </c>
    </row>
    <row r="173" spans="2:11" outlineLevel="1">
      <c r="B173" s="78">
        <f t="shared" si="56"/>
        <v>49430</v>
      </c>
      <c r="C173" s="75">
        <f>IF(F173&lt;&gt;0,-INDEX([12]Delta!$F$1:$EE$65554,$L$13,$I173),0)</f>
        <v>93024.076631650329</v>
      </c>
      <c r="D173" s="71">
        <f>IF(F173&lt;&gt;0,VLOOKUP($J173,'Table 1'!$B$13:$C$33,2,FALSE)/12*1000*Study_MW,0)</f>
        <v>200767.75115245336</v>
      </c>
      <c r="E173" s="71">
        <f t="shared" si="57"/>
        <v>293791.82778410369</v>
      </c>
      <c r="F173" s="75">
        <f>INDEX([12]Delta!$F$1:$EE$65554,$L$14,$I173)</f>
        <v>22216.764001449999</v>
      </c>
      <c r="G173" s="76">
        <f t="shared" si="58"/>
        <v>13.223880298900824</v>
      </c>
      <c r="I173" s="77">
        <f t="shared" si="55"/>
        <v>44</v>
      </c>
      <c r="J173" s="73">
        <f t="shared" si="59"/>
        <v>2035</v>
      </c>
      <c r="K173" s="78">
        <f t="shared" si="60"/>
        <v>49430</v>
      </c>
    </row>
    <row r="174" spans="2:11" outlineLevel="1">
      <c r="B174" s="78">
        <f t="shared" si="56"/>
        <v>49461</v>
      </c>
      <c r="C174" s="75">
        <f>IF(F174&lt;&gt;0,-INDEX([12]Delta!$F$1:$EE$65554,$L$13,$I174),0)</f>
        <v>250634.24023461342</v>
      </c>
      <c r="D174" s="71">
        <f>IF(F174&lt;&gt;0,VLOOKUP($J174,'Table 1'!$B$13:$C$33,2,FALSE)/12*1000*Study_MW,0)</f>
        <v>200767.75115245336</v>
      </c>
      <c r="E174" s="71">
        <f t="shared" si="57"/>
        <v>451401.99138706678</v>
      </c>
      <c r="F174" s="75">
        <f>INDEX([12]Delta!$F$1:$EE$65554,$L$14,$I174)</f>
        <v>23706.4108944</v>
      </c>
      <c r="G174" s="76">
        <f t="shared" si="58"/>
        <v>19.041346806896794</v>
      </c>
      <c r="I174" s="77">
        <f t="shared" si="55"/>
        <v>45</v>
      </c>
      <c r="J174" s="73">
        <f t="shared" si="59"/>
        <v>2035</v>
      </c>
      <c r="K174" s="78">
        <f t="shared" si="60"/>
        <v>49461</v>
      </c>
    </row>
    <row r="175" spans="2:11" outlineLevel="1">
      <c r="B175" s="78">
        <f t="shared" si="56"/>
        <v>49491</v>
      </c>
      <c r="C175" s="75">
        <f>IF(F175&lt;&gt;0,-INDEX([12]Delta!$F$1:$EE$65554,$L$13,$I175),0)</f>
        <v>584554.0648175478</v>
      </c>
      <c r="D175" s="71">
        <f>IF(F175&lt;&gt;0,VLOOKUP($J175,'Table 1'!$B$13:$C$33,2,FALSE)/12*1000*Study_MW,0)</f>
        <v>200767.75115245336</v>
      </c>
      <c r="E175" s="71">
        <f t="shared" si="57"/>
        <v>785321.81597000116</v>
      </c>
      <c r="F175" s="75">
        <f>INDEX([12]Delta!$F$1:$EE$65554,$L$14,$I175)</f>
        <v>24607.08354258</v>
      </c>
      <c r="G175" s="76">
        <f t="shared" si="58"/>
        <v>31.914461322126346</v>
      </c>
      <c r="I175" s="77">
        <f t="shared" si="55"/>
        <v>46</v>
      </c>
      <c r="J175" s="73">
        <f t="shared" si="59"/>
        <v>2035</v>
      </c>
      <c r="K175" s="78">
        <f t="shared" si="60"/>
        <v>49491</v>
      </c>
    </row>
    <row r="176" spans="2:11" outlineLevel="1">
      <c r="B176" s="78">
        <f t="shared" si="56"/>
        <v>49522</v>
      </c>
      <c r="C176" s="75">
        <f>IF(F176&lt;&gt;0,-INDEX([12]Delta!$F$1:$EE$65554,$L$13,$I176),0)</f>
        <v>505603.75263574719</v>
      </c>
      <c r="D176" s="71">
        <f>IF(F176&lt;&gt;0,VLOOKUP($J176,'Table 1'!$B$13:$C$33,2,FALSE)/12*1000*Study_MW,0)</f>
        <v>200767.75115245336</v>
      </c>
      <c r="E176" s="71">
        <f t="shared" si="57"/>
        <v>706371.50378820056</v>
      </c>
      <c r="F176" s="75">
        <f>INDEX([12]Delta!$F$1:$EE$65554,$L$14,$I176)</f>
        <v>22548.011028479999</v>
      </c>
      <c r="G176" s="76">
        <f t="shared" si="58"/>
        <v>31.327441826065947</v>
      </c>
      <c r="I176" s="77">
        <f t="shared" si="55"/>
        <v>47</v>
      </c>
      <c r="J176" s="73">
        <f t="shared" si="59"/>
        <v>2035</v>
      </c>
      <c r="K176" s="78">
        <f t="shared" si="60"/>
        <v>49522</v>
      </c>
    </row>
    <row r="177" spans="2:11" outlineLevel="1">
      <c r="B177" s="78">
        <f t="shared" si="56"/>
        <v>49553</v>
      </c>
      <c r="C177" s="75">
        <f>IF(F177&lt;&gt;0,-INDEX([12]Delta!$F$1:$EE$65554,$L$13,$I177),0)</f>
        <v>238819.27793635428</v>
      </c>
      <c r="D177" s="71">
        <f>IF(F177&lt;&gt;0,VLOOKUP($J177,'Table 1'!$B$13:$C$33,2,FALSE)/12*1000*Study_MW,0)</f>
        <v>200767.75115245336</v>
      </c>
      <c r="E177" s="71">
        <f t="shared" si="57"/>
        <v>439587.02908880764</v>
      </c>
      <c r="F177" s="75">
        <f>INDEX([12]Delta!$F$1:$EE$65554,$L$14,$I177)</f>
        <v>19388.423640711</v>
      </c>
      <c r="G177" s="76">
        <f t="shared" si="58"/>
        <v>22.672654426932429</v>
      </c>
      <c r="I177" s="77">
        <f t="shared" si="55"/>
        <v>48</v>
      </c>
      <c r="J177" s="73">
        <f t="shared" si="59"/>
        <v>2035</v>
      </c>
      <c r="K177" s="78">
        <f t="shared" si="60"/>
        <v>49553</v>
      </c>
    </row>
    <row r="178" spans="2:11" outlineLevel="1">
      <c r="B178" s="78">
        <f t="shared" si="56"/>
        <v>49583</v>
      </c>
      <c r="C178" s="75">
        <f>IF(F178&lt;&gt;0,-INDEX([12]Delta!$F$1:$EE$65554,$L$13,$I178),0)</f>
        <v>150496.16560618579</v>
      </c>
      <c r="D178" s="71">
        <f>IF(F178&lt;&gt;0,VLOOKUP($J178,'Table 1'!$B$13:$C$33,2,FALSE)/12*1000*Study_MW,0)</f>
        <v>200767.75115245336</v>
      </c>
      <c r="E178" s="71">
        <f t="shared" si="57"/>
        <v>351263.91675863916</v>
      </c>
      <c r="F178" s="75">
        <f>INDEX([12]Delta!$F$1:$EE$65554,$L$14,$I178)</f>
        <v>15746.7691196</v>
      </c>
      <c r="G178" s="76">
        <f t="shared" si="58"/>
        <v>22.307046867247266</v>
      </c>
      <c r="I178" s="77">
        <f t="shared" si="55"/>
        <v>49</v>
      </c>
      <c r="J178" s="73">
        <f t="shared" si="59"/>
        <v>2035</v>
      </c>
      <c r="K178" s="78">
        <f t="shared" si="60"/>
        <v>49583</v>
      </c>
    </row>
    <row r="179" spans="2:11" outlineLevel="1">
      <c r="B179" s="78">
        <f t="shared" si="56"/>
        <v>49614</v>
      </c>
      <c r="C179" s="75">
        <f>IF(F179&lt;&gt;0,-INDEX([12]Delta!$F$1:$EE$65554,$L$13,$I179),0)</f>
        <v>71747.624323531985</v>
      </c>
      <c r="D179" s="71">
        <f>IF(F179&lt;&gt;0,VLOOKUP($J179,'Table 1'!$B$13:$C$33,2,FALSE)/12*1000*Study_MW,0)</f>
        <v>200767.75115245336</v>
      </c>
      <c r="E179" s="71">
        <f t="shared" si="57"/>
        <v>272515.37547598535</v>
      </c>
      <c r="F179" s="75">
        <f>INDEX([12]Delta!$F$1:$EE$65554,$L$14,$I179)</f>
        <v>9694.6641449489998</v>
      </c>
      <c r="G179" s="76">
        <f t="shared" si="58"/>
        <v>28.109831490961771</v>
      </c>
      <c r="I179" s="77">
        <f t="shared" si="55"/>
        <v>50</v>
      </c>
      <c r="J179" s="73">
        <f t="shared" si="59"/>
        <v>2035</v>
      </c>
      <c r="K179" s="78">
        <f t="shared" si="60"/>
        <v>49614</v>
      </c>
    </row>
    <row r="180" spans="2:11" outlineLevel="1">
      <c r="B180" s="82">
        <f t="shared" si="56"/>
        <v>49644</v>
      </c>
      <c r="C180" s="79">
        <f>IF(F180&lt;&gt;0,-INDEX([12]Delta!$F$1:$EE$65554,$L$13,$I180),0)</f>
        <v>52733.969289898872</v>
      </c>
      <c r="D180" s="80">
        <f>IF(F180&lt;&gt;0,VLOOKUP($J180,'Table 1'!$B$13:$C$33,2,FALSE)/12*1000*Study_MW,0)</f>
        <v>200767.75115245336</v>
      </c>
      <c r="E180" s="80">
        <f t="shared" si="57"/>
        <v>253501.72044235223</v>
      </c>
      <c r="F180" s="79">
        <f>INDEX([12]Delta!$F$1:$EE$65554,$L$14,$I180)</f>
        <v>6951.1498726970003</v>
      </c>
      <c r="G180" s="81">
        <f t="shared" si="58"/>
        <v>36.469033913089149</v>
      </c>
      <c r="I180" s="64">
        <f t="shared" si="55"/>
        <v>51</v>
      </c>
      <c r="J180" s="73">
        <f t="shared" si="59"/>
        <v>2035</v>
      </c>
      <c r="K180" s="82">
        <f t="shared" si="60"/>
        <v>49644</v>
      </c>
    </row>
    <row r="181" spans="2:11" outlineLevel="1" collapsed="1">
      <c r="B181" s="74">
        <f t="shared" si="56"/>
        <v>49675</v>
      </c>
      <c r="C181" s="69">
        <f>IF(F181&lt;&gt;0,-INDEX([12]Delta!$F$1:$EE$65554,$L$13,$I181),0)</f>
        <v>89965.613209158182</v>
      </c>
      <c r="D181" s="70">
        <f>IF(F181&lt;&gt;0,VLOOKUP($J181,'Table 1'!$B$13:$C$33,2,FALSE)/12*1000*Study_MW,0)</f>
        <v>204986.41529059355</v>
      </c>
      <c r="E181" s="70">
        <f t="shared" si="57"/>
        <v>294952.0284997517</v>
      </c>
      <c r="F181" s="69">
        <f>INDEX([12]Delta!$F$1:$EE$65554,$L$14,$I181)</f>
        <v>8387.5255876289993</v>
      </c>
      <c r="G181" s="72">
        <f t="shared" si="58"/>
        <v>35.165559308073512</v>
      </c>
      <c r="I181" s="60">
        <f>I61</f>
        <v>53</v>
      </c>
      <c r="J181" s="73">
        <f t="shared" si="59"/>
        <v>2036</v>
      </c>
      <c r="K181" s="74">
        <f t="shared" si="60"/>
        <v>49675</v>
      </c>
    </row>
    <row r="182" spans="2:11" outlineLevel="1">
      <c r="B182" s="78">
        <f t="shared" si="56"/>
        <v>49706</v>
      </c>
      <c r="C182" s="75">
        <f>IF(F182&lt;&gt;0,-INDEX([12]Delta!$F$1:$EE$65554,$L$13,$I182),0)</f>
        <v>108264.87426333129</v>
      </c>
      <c r="D182" s="71">
        <f>IF(F182&lt;&gt;0,VLOOKUP($J182,'Table 1'!$B$13:$C$33,2,FALSE)/12*1000*Study_MW,0)</f>
        <v>204986.41529059355</v>
      </c>
      <c r="E182" s="71">
        <f t="shared" si="57"/>
        <v>313251.28955392481</v>
      </c>
      <c r="F182" s="75">
        <f>INDEX([12]Delta!$F$1:$EE$65554,$L$14,$I182)</f>
        <v>11174.808312976</v>
      </c>
      <c r="G182" s="76">
        <f t="shared" si="58"/>
        <v>28.031916143938027</v>
      </c>
      <c r="I182" s="77">
        <f t="shared" si="55"/>
        <v>54</v>
      </c>
      <c r="J182" s="73">
        <f t="shared" si="59"/>
        <v>2036</v>
      </c>
      <c r="K182" s="78">
        <f t="shared" si="60"/>
        <v>49706</v>
      </c>
    </row>
    <row r="183" spans="2:11" outlineLevel="1">
      <c r="B183" s="78">
        <f t="shared" si="56"/>
        <v>49735</v>
      </c>
      <c r="C183" s="75">
        <f>IF(F183&lt;&gt;0,-INDEX([12]Delta!$F$1:$EE$65554,$L$13,$I183),0)</f>
        <v>117106.83708705008</v>
      </c>
      <c r="D183" s="71">
        <f>IF(F183&lt;&gt;0,VLOOKUP($J183,'Table 1'!$B$13:$C$33,2,FALSE)/12*1000*Study_MW,0)</f>
        <v>204986.41529059355</v>
      </c>
      <c r="E183" s="71">
        <f t="shared" si="57"/>
        <v>322093.2523776436</v>
      </c>
      <c r="F183" s="75">
        <f>INDEX([12]Delta!$F$1:$EE$65554,$L$14,$I183)</f>
        <v>16582.084866841</v>
      </c>
      <c r="G183" s="76">
        <f t="shared" si="58"/>
        <v>19.424171023375337</v>
      </c>
      <c r="I183" s="77">
        <f t="shared" si="55"/>
        <v>55</v>
      </c>
      <c r="J183" s="73">
        <f t="shared" si="59"/>
        <v>2036</v>
      </c>
      <c r="K183" s="78">
        <f t="shared" si="60"/>
        <v>49735</v>
      </c>
    </row>
    <row r="184" spans="2:11" outlineLevel="1">
      <c r="B184" s="78">
        <f t="shared" si="56"/>
        <v>49766</v>
      </c>
      <c r="C184" s="75">
        <f>IF(F184&lt;&gt;0,-INDEX([12]Delta!$F$1:$EE$65554,$L$13,$I184),0)</f>
        <v>108722.8436204195</v>
      </c>
      <c r="D184" s="71">
        <f>IF(F184&lt;&gt;0,VLOOKUP($J184,'Table 1'!$B$13:$C$33,2,FALSE)/12*1000*Study_MW,0)</f>
        <v>204986.41529059355</v>
      </c>
      <c r="E184" s="71">
        <f t="shared" si="57"/>
        <v>313709.25891101302</v>
      </c>
      <c r="F184" s="75">
        <f>INDEX([12]Delta!$F$1:$EE$65554,$L$14,$I184)</f>
        <v>18853.982321350999</v>
      </c>
      <c r="G184" s="76">
        <f t="shared" si="58"/>
        <v>16.638885810121725</v>
      </c>
      <c r="I184" s="77">
        <f t="shared" si="55"/>
        <v>56</v>
      </c>
      <c r="J184" s="73">
        <f t="shared" si="59"/>
        <v>2036</v>
      </c>
      <c r="K184" s="78">
        <f t="shared" si="60"/>
        <v>49766</v>
      </c>
    </row>
    <row r="185" spans="2:11" outlineLevel="1">
      <c r="B185" s="78">
        <f t="shared" si="56"/>
        <v>49796</v>
      </c>
      <c r="C185" s="75">
        <f>IF(F185&lt;&gt;0,-INDEX([12]Delta!$F$1:$EE$65554,$L$13,$I185),0)</f>
        <v>115974.60288912058</v>
      </c>
      <c r="D185" s="71">
        <f>IF(F185&lt;&gt;0,VLOOKUP($J185,'Table 1'!$B$13:$C$33,2,FALSE)/12*1000*Study_MW,0)</f>
        <v>204986.41529059355</v>
      </c>
      <c r="E185" s="71">
        <f t="shared" si="57"/>
        <v>320961.0181797141</v>
      </c>
      <c r="F185" s="75">
        <f>INDEX([12]Delta!$F$1:$EE$65554,$L$14,$I185)</f>
        <v>22161.22177004</v>
      </c>
      <c r="G185" s="76">
        <f t="shared" si="58"/>
        <v>14.483001953151556</v>
      </c>
      <c r="I185" s="77">
        <f t="shared" si="55"/>
        <v>57</v>
      </c>
      <c r="J185" s="73">
        <f t="shared" si="59"/>
        <v>2036</v>
      </c>
      <c r="K185" s="78">
        <f t="shared" si="60"/>
        <v>49796</v>
      </c>
    </row>
    <row r="186" spans="2:11" outlineLevel="1">
      <c r="B186" s="78">
        <f t="shared" si="56"/>
        <v>49827</v>
      </c>
      <c r="C186" s="75">
        <f>IF(F186&lt;&gt;0,-INDEX([12]Delta!$F$1:$EE$65554,$L$13,$I186),0)</f>
        <v>320337.52951069176</v>
      </c>
      <c r="D186" s="71">
        <f>IF(F186&lt;&gt;0,VLOOKUP($J186,'Table 1'!$B$13:$C$33,2,FALSE)/12*1000*Study_MW,0)</f>
        <v>204986.41529059355</v>
      </c>
      <c r="E186" s="71">
        <f t="shared" si="57"/>
        <v>525323.94480128528</v>
      </c>
      <c r="F186" s="75">
        <f>INDEX([12]Delta!$F$1:$EE$65554,$L$14,$I186)</f>
        <v>23647.144724199999</v>
      </c>
      <c r="G186" s="76">
        <f t="shared" si="58"/>
        <v>22.215110996621913</v>
      </c>
      <c r="I186" s="77">
        <f t="shared" si="55"/>
        <v>58</v>
      </c>
      <c r="J186" s="73">
        <f t="shared" si="59"/>
        <v>2036</v>
      </c>
      <c r="K186" s="78">
        <f t="shared" si="60"/>
        <v>49827</v>
      </c>
    </row>
    <row r="187" spans="2:11" outlineLevel="1">
      <c r="B187" s="78">
        <f t="shared" si="56"/>
        <v>49857</v>
      </c>
      <c r="C187" s="75">
        <f>IF(F187&lt;&gt;0,-INDEX([12]Delta!$F$1:$EE$65554,$L$13,$I187),0)</f>
        <v>644876.81115230918</v>
      </c>
      <c r="D187" s="71">
        <f>IF(F187&lt;&gt;0,VLOOKUP($J187,'Table 1'!$B$13:$C$33,2,FALSE)/12*1000*Study_MW,0)</f>
        <v>204986.41529059355</v>
      </c>
      <c r="E187" s="71">
        <f t="shared" si="57"/>
        <v>849863.2264429027</v>
      </c>
      <c r="F187" s="75">
        <f>INDEX([12]Delta!$F$1:$EE$65554,$L$14,$I187)</f>
        <v>24545.564863420001</v>
      </c>
      <c r="G187" s="76">
        <f t="shared" si="58"/>
        <v>34.62390175870204</v>
      </c>
      <c r="I187" s="77">
        <f t="shared" si="55"/>
        <v>59</v>
      </c>
      <c r="J187" s="73">
        <f t="shared" si="59"/>
        <v>2036</v>
      </c>
      <c r="K187" s="78">
        <f t="shared" si="60"/>
        <v>49857</v>
      </c>
    </row>
    <row r="188" spans="2:11" outlineLevel="1">
      <c r="B188" s="78">
        <f t="shared" si="56"/>
        <v>49888</v>
      </c>
      <c r="C188" s="75">
        <f>IF(F188&lt;&gt;0,-INDEX([12]Delta!$F$1:$EE$65554,$L$13,$I188),0)</f>
        <v>525960.51570376754</v>
      </c>
      <c r="D188" s="71">
        <f>IF(F188&lt;&gt;0,VLOOKUP($J188,'Table 1'!$B$13:$C$33,2,FALSE)/12*1000*Study_MW,0)</f>
        <v>204986.41529059355</v>
      </c>
      <c r="E188" s="71">
        <f t="shared" si="57"/>
        <v>730946.93099436106</v>
      </c>
      <c r="F188" s="75">
        <f>INDEX([12]Delta!$F$1:$EE$65554,$L$14,$I188)</f>
        <v>22491.640434698998</v>
      </c>
      <c r="G188" s="76">
        <f t="shared" si="58"/>
        <v>32.498604675659493</v>
      </c>
      <c r="I188" s="77">
        <f t="shared" si="55"/>
        <v>60</v>
      </c>
      <c r="J188" s="73">
        <f t="shared" si="59"/>
        <v>2036</v>
      </c>
      <c r="K188" s="78">
        <f t="shared" si="60"/>
        <v>49888</v>
      </c>
    </row>
    <row r="189" spans="2:11" outlineLevel="1">
      <c r="B189" s="78">
        <f t="shared" si="56"/>
        <v>49919</v>
      </c>
      <c r="C189" s="75">
        <f>IF(F189&lt;&gt;0,-INDEX([12]Delta!$F$1:$EE$65554,$L$13,$I189),0)</f>
        <v>269801.44469822943</v>
      </c>
      <c r="D189" s="71">
        <f>IF(F189&lt;&gt;0,VLOOKUP($J189,'Table 1'!$B$13:$C$33,2,FALSE)/12*1000*Study_MW,0)</f>
        <v>204986.41529059355</v>
      </c>
      <c r="E189" s="71">
        <f t="shared" si="57"/>
        <v>474787.85998882295</v>
      </c>
      <c r="F189" s="75">
        <f>INDEX([12]Delta!$F$1:$EE$65554,$L$14,$I189)</f>
        <v>19339.952709846999</v>
      </c>
      <c r="G189" s="76">
        <f t="shared" si="58"/>
        <v>24.549587432397555</v>
      </c>
      <c r="I189" s="77">
        <f t="shared" si="55"/>
        <v>61</v>
      </c>
      <c r="J189" s="73">
        <f t="shared" si="59"/>
        <v>2036</v>
      </c>
      <c r="K189" s="78">
        <f t="shared" si="60"/>
        <v>49919</v>
      </c>
    </row>
    <row r="190" spans="2:11" outlineLevel="1">
      <c r="B190" s="78">
        <f t="shared" si="56"/>
        <v>49949</v>
      </c>
      <c r="C190" s="75">
        <f>IF(F190&lt;&gt;0,-INDEX([12]Delta!$F$1:$EE$65554,$L$13,$I190),0)</f>
        <v>145758.39012129605</v>
      </c>
      <c r="D190" s="71">
        <f>IF(F190&lt;&gt;0,VLOOKUP($J190,'Table 1'!$B$13:$C$33,2,FALSE)/12*1000*Study_MW,0)</f>
        <v>204986.41529059355</v>
      </c>
      <c r="E190" s="71">
        <f t="shared" si="57"/>
        <v>350744.80541188957</v>
      </c>
      <c r="F190" s="75">
        <f>INDEX([12]Delta!$F$1:$EE$65554,$L$14,$I190)</f>
        <v>15707.401839300001</v>
      </c>
      <c r="G190" s="76">
        <f t="shared" si="58"/>
        <v>22.329905925900761</v>
      </c>
      <c r="I190" s="77">
        <f t="shared" si="55"/>
        <v>62</v>
      </c>
      <c r="J190" s="73">
        <f t="shared" si="59"/>
        <v>2036</v>
      </c>
      <c r="K190" s="78">
        <f t="shared" si="60"/>
        <v>49949</v>
      </c>
    </row>
    <row r="191" spans="2:11" outlineLevel="1">
      <c r="B191" s="78">
        <f t="shared" si="56"/>
        <v>49980</v>
      </c>
      <c r="C191" s="75">
        <f>IF(F191&lt;&gt;0,-INDEX([12]Delta!$F$1:$EE$65554,$L$13,$I191),0)</f>
        <v>149809.32232493162</v>
      </c>
      <c r="D191" s="71">
        <f>IF(F191&lt;&gt;0,VLOOKUP($J191,'Table 1'!$B$13:$C$33,2,FALSE)/12*1000*Study_MW,0)</f>
        <v>204986.41529059355</v>
      </c>
      <c r="E191" s="71">
        <f t="shared" si="57"/>
        <v>354795.73761552514</v>
      </c>
      <c r="F191" s="75">
        <f>INDEX([12]Delta!$F$1:$EE$65554,$L$14,$I191)</f>
        <v>9670.4274868720004</v>
      </c>
      <c r="G191" s="76">
        <f t="shared" si="58"/>
        <v>36.688733574309389</v>
      </c>
      <c r="I191" s="77">
        <f t="shared" si="55"/>
        <v>63</v>
      </c>
      <c r="J191" s="73">
        <f t="shared" si="59"/>
        <v>2036</v>
      </c>
      <c r="K191" s="78">
        <f t="shared" si="60"/>
        <v>49980</v>
      </c>
    </row>
    <row r="192" spans="2:11" outlineLevel="1">
      <c r="B192" s="82">
        <f t="shared" si="56"/>
        <v>50010</v>
      </c>
      <c r="C192" s="79">
        <f>IF(F192&lt;&gt;0,-INDEX([12]Delta!$F$1:$EE$65554,$L$13,$I192),0)</f>
        <v>69621.628835424781</v>
      </c>
      <c r="D192" s="80">
        <f>IF(F192&lt;&gt;0,VLOOKUP($J192,'Table 1'!$B$13:$C$33,2,FALSE)/12*1000*Study_MW,0)</f>
        <v>204986.41529059355</v>
      </c>
      <c r="E192" s="80">
        <f t="shared" si="57"/>
        <v>274608.0441260183</v>
      </c>
      <c r="F192" s="79">
        <f>INDEX([12]Delta!$F$1:$EE$65554,$L$14,$I192)</f>
        <v>6933.7719836679998</v>
      </c>
      <c r="G192" s="81">
        <f t="shared" si="58"/>
        <v>39.604423793115458</v>
      </c>
      <c r="I192" s="64">
        <f t="shared" si="55"/>
        <v>64</v>
      </c>
      <c r="J192" s="73">
        <f t="shared" si="59"/>
        <v>2036</v>
      </c>
      <c r="K192" s="82">
        <f t="shared" si="60"/>
        <v>50010</v>
      </c>
    </row>
    <row r="193" spans="2:20">
      <c r="B193" s="74">
        <f t="shared" si="56"/>
        <v>50041</v>
      </c>
      <c r="C193" s="69">
        <f>IF(F193&lt;&gt;0,-INDEX([12]Delta!$F$1:$EE$65554,$L$13,$I193),0)</f>
        <v>80197.92284065485</v>
      </c>
      <c r="D193" s="70">
        <f>IF(F193&lt;&gt;0,VLOOKUP($J193,'Table 1'!$B$13:$C$33,2,FALSE)/12*1000*Study_MW,0)</f>
        <v>209289.79156002167</v>
      </c>
      <c r="E193" s="70">
        <f t="shared" ref="E193:E241" si="61">C193+D193</f>
        <v>289487.71440067654</v>
      </c>
      <c r="F193" s="69">
        <f>INDEX([12]Delta!$F$1:$EE$65554,$L$14,$I193)</f>
        <v>8366.5567417740003</v>
      </c>
      <c r="G193" s="72">
        <f t="shared" ref="G193:G216" si="62">IF(ISNUMBER($F193),E193/$F193,"")</f>
        <v>34.600579824585651</v>
      </c>
      <c r="I193" s="60">
        <f>I73</f>
        <v>66</v>
      </c>
      <c r="J193" s="73">
        <f t="shared" ref="J193:J240" si="63">YEAR(B193)</f>
        <v>2037</v>
      </c>
      <c r="K193" s="74">
        <f t="shared" ref="K193:K240" si="64">IF(ISNUMBER(F193),IF(F193&lt;&gt;0,B193,""),"")</f>
        <v>50041</v>
      </c>
      <c r="M193" s="41">
        <v>2.1000000000000001E-2</v>
      </c>
    </row>
    <row r="194" spans="2:20">
      <c r="B194" s="78">
        <f t="shared" si="56"/>
        <v>50072</v>
      </c>
      <c r="C194" s="75">
        <f>IF(F194&lt;&gt;0,-INDEX([12]Delta!$F$1:$EE$65554,$L$13,$I194),0)</f>
        <v>96695.199215501547</v>
      </c>
      <c r="D194" s="71">
        <f>IF(F194&lt;&gt;0,VLOOKUP($J194,'Table 1'!$B$13:$C$33,2,FALSE)/12*1000*Study_MW,0)</f>
        <v>209289.79156002167</v>
      </c>
      <c r="E194" s="71">
        <f t="shared" si="61"/>
        <v>305984.99077552324</v>
      </c>
      <c r="F194" s="75">
        <f>INDEX([12]Delta!$F$1:$EE$65554,$L$14,$I194)</f>
        <v>10840.411142282001</v>
      </c>
      <c r="G194" s="76">
        <f t="shared" si="62"/>
        <v>28.2263270976926</v>
      </c>
      <c r="I194" s="77">
        <f t="shared" si="55"/>
        <v>67</v>
      </c>
      <c r="J194" s="73">
        <f t="shared" si="63"/>
        <v>2037</v>
      </c>
      <c r="K194" s="78">
        <f t="shared" si="64"/>
        <v>50072</v>
      </c>
      <c r="M194" s="41">
        <v>2.1000000000000001E-2</v>
      </c>
    </row>
    <row r="195" spans="2:20">
      <c r="B195" s="78">
        <f t="shared" si="56"/>
        <v>50100</v>
      </c>
      <c r="C195" s="75">
        <f>IF(F195&lt;&gt;0,-INDEX([12]Delta!$F$1:$EE$65554,$L$13,$I195),0)</f>
        <v>146079.35829861462</v>
      </c>
      <c r="D195" s="71">
        <f>IF(F195&lt;&gt;0,VLOOKUP($J195,'Table 1'!$B$13:$C$33,2,FALSE)/12*1000*Study_MW,0)</f>
        <v>209289.79156002167</v>
      </c>
      <c r="E195" s="71">
        <f t="shared" si="61"/>
        <v>355369.14985863632</v>
      </c>
      <c r="F195" s="75">
        <f>INDEX([12]Delta!$F$1:$EE$65554,$L$14,$I195)</f>
        <v>16540.629711494999</v>
      </c>
      <c r="G195" s="76">
        <f t="shared" si="62"/>
        <v>21.48462035950606</v>
      </c>
      <c r="I195" s="77">
        <f t="shared" si="55"/>
        <v>68</v>
      </c>
      <c r="J195" s="73">
        <f t="shared" si="63"/>
        <v>2037</v>
      </c>
      <c r="K195" s="78">
        <f t="shared" si="64"/>
        <v>50100</v>
      </c>
      <c r="M195" s="41">
        <v>2.1000000000000001E-2</v>
      </c>
    </row>
    <row r="196" spans="2:20">
      <c r="B196" s="78">
        <f t="shared" si="56"/>
        <v>50131</v>
      </c>
      <c r="C196" s="75">
        <f>IF(F196&lt;&gt;0,-INDEX([12]Delta!$F$1:$EE$65554,$L$13,$I196),0)</f>
        <v>134672.93063817918</v>
      </c>
      <c r="D196" s="71">
        <f>IF(F196&lt;&gt;0,VLOOKUP($J196,'Table 1'!$B$13:$C$33,2,FALSE)/12*1000*Study_MW,0)</f>
        <v>209289.79156002167</v>
      </c>
      <c r="E196" s="71">
        <f t="shared" si="61"/>
        <v>343962.72219820088</v>
      </c>
      <c r="F196" s="75">
        <f>INDEX([12]Delta!$F$1:$EE$65554,$L$14,$I196)</f>
        <v>18806.846848074001</v>
      </c>
      <c r="G196" s="76">
        <f t="shared" si="62"/>
        <v>18.289228650438332</v>
      </c>
      <c r="I196" s="77">
        <f t="shared" si="55"/>
        <v>69</v>
      </c>
      <c r="J196" s="73">
        <f t="shared" si="63"/>
        <v>2037</v>
      </c>
      <c r="K196" s="78">
        <f t="shared" si="64"/>
        <v>50131</v>
      </c>
      <c r="M196" s="41">
        <v>2.1000000000000001E-2</v>
      </c>
    </row>
    <row r="197" spans="2:20">
      <c r="B197" s="78">
        <f t="shared" si="56"/>
        <v>50161</v>
      </c>
      <c r="C197" s="75">
        <f>IF(F197&lt;&gt;0,-INDEX([12]Delta!$F$1:$EE$65554,$L$13,$I197),0)</f>
        <v>93281.168050423265</v>
      </c>
      <c r="D197" s="71">
        <f>IF(F197&lt;&gt;0,VLOOKUP($J197,'Table 1'!$B$13:$C$33,2,FALSE)/12*1000*Study_MW,0)</f>
        <v>209289.79156002167</v>
      </c>
      <c r="E197" s="71">
        <f t="shared" si="61"/>
        <v>302570.95961044496</v>
      </c>
      <c r="F197" s="75">
        <f>INDEX([12]Delta!$F$1:$EE$65554,$L$14,$I197)</f>
        <v>22105.818880793999</v>
      </c>
      <c r="G197" s="76">
        <f t="shared" si="62"/>
        <v>13.687389788275384</v>
      </c>
      <c r="I197" s="77">
        <f t="shared" si="55"/>
        <v>70</v>
      </c>
      <c r="J197" s="73">
        <f t="shared" si="63"/>
        <v>2037</v>
      </c>
      <c r="K197" s="78">
        <f t="shared" si="64"/>
        <v>50161</v>
      </c>
      <c r="M197" s="41">
        <v>2.1000000000000001E-2</v>
      </c>
    </row>
    <row r="198" spans="2:20">
      <c r="B198" s="78">
        <f t="shared" si="56"/>
        <v>50192</v>
      </c>
      <c r="C198" s="75">
        <f>IF(F198&lt;&gt;0,-INDEX([12]Delta!$F$1:$EE$65554,$L$13,$I198),0)</f>
        <v>260535.1304590404</v>
      </c>
      <c r="D198" s="71">
        <f>IF(F198&lt;&gt;0,VLOOKUP($J198,'Table 1'!$B$13:$C$33,2,FALSE)/12*1000*Study_MW,0)</f>
        <v>209289.79156002167</v>
      </c>
      <c r="E198" s="71">
        <f t="shared" si="61"/>
        <v>469824.9220190621</v>
      </c>
      <c r="F198" s="75">
        <f>INDEX([12]Delta!$F$1:$EE$65554,$L$14,$I198)</f>
        <v>23588.026941600001</v>
      </c>
      <c r="G198" s="76">
        <f t="shared" si="62"/>
        <v>19.917940707048952</v>
      </c>
      <c r="I198" s="77">
        <f t="shared" ref="I198:I204" si="65">I78</f>
        <v>71</v>
      </c>
      <c r="J198" s="73">
        <f t="shared" si="63"/>
        <v>2037</v>
      </c>
      <c r="K198" s="78">
        <f t="shared" si="64"/>
        <v>50192</v>
      </c>
      <c r="M198" s="41">
        <v>2.1000000000000001E-2</v>
      </c>
    </row>
    <row r="199" spans="2:20">
      <c r="B199" s="78">
        <f t="shared" si="56"/>
        <v>50222</v>
      </c>
      <c r="C199" s="75">
        <f>IF(F199&lt;&gt;0,-INDEX([12]Delta!$F$1:$EE$65554,$L$13,$I199),0)</f>
        <v>610684.82908558846</v>
      </c>
      <c r="D199" s="71">
        <f>IF(F199&lt;&gt;0,VLOOKUP($J199,'Table 1'!$B$13:$C$33,2,FALSE)/12*1000*Study_MW,0)</f>
        <v>209289.79156002167</v>
      </c>
      <c r="E199" s="71">
        <f t="shared" si="61"/>
        <v>819974.62064561015</v>
      </c>
      <c r="F199" s="75">
        <f>INDEX([12]Delta!$F$1:$EE$65554,$L$14,$I199)</f>
        <v>24484.20152368</v>
      </c>
      <c r="G199" s="76">
        <f t="shared" si="62"/>
        <v>33.489947379030035</v>
      </c>
      <c r="I199" s="77">
        <f t="shared" si="65"/>
        <v>72</v>
      </c>
      <c r="J199" s="73">
        <f t="shared" si="63"/>
        <v>2037</v>
      </c>
      <c r="K199" s="78">
        <f t="shared" si="64"/>
        <v>50222</v>
      </c>
      <c r="M199" s="41">
        <v>2.1000000000000001E-2</v>
      </c>
    </row>
    <row r="200" spans="2:20">
      <c r="B200" s="78">
        <f t="shared" si="56"/>
        <v>50253</v>
      </c>
      <c r="C200" s="75">
        <f>IF(F200&lt;&gt;0,-INDEX([12]Delta!$F$1:$EE$65554,$L$13,$I200),0)</f>
        <v>506469.44948622584</v>
      </c>
      <c r="D200" s="71">
        <f>IF(F200&lt;&gt;0,VLOOKUP($J200,'Table 1'!$B$13:$C$33,2,FALSE)/12*1000*Study_MW,0)</f>
        <v>209289.79156002167</v>
      </c>
      <c r="E200" s="71">
        <f t="shared" si="61"/>
        <v>715759.24104624754</v>
      </c>
      <c r="F200" s="75">
        <f>INDEX([12]Delta!$F$1:$EE$65554,$L$14,$I200)</f>
        <v>22435.411687373002</v>
      </c>
      <c r="G200" s="76">
        <f t="shared" si="62"/>
        <v>31.903102604936283</v>
      </c>
      <c r="I200" s="77">
        <f t="shared" si="65"/>
        <v>73</v>
      </c>
      <c r="J200" s="73">
        <f t="shared" si="63"/>
        <v>2037</v>
      </c>
      <c r="K200" s="78">
        <f t="shared" si="64"/>
        <v>50253</v>
      </c>
      <c r="M200" s="41">
        <v>2.1000000000000001E-2</v>
      </c>
    </row>
    <row r="201" spans="2:20">
      <c r="B201" s="78">
        <f t="shared" si="56"/>
        <v>50284</v>
      </c>
      <c r="C201" s="75">
        <f>IF(F201&lt;&gt;0,-INDEX([12]Delta!$F$1:$EE$65554,$L$13,$I201),0)</f>
        <v>191747.75441858172</v>
      </c>
      <c r="D201" s="71">
        <f>IF(F201&lt;&gt;0,VLOOKUP($J201,'Table 1'!$B$13:$C$33,2,FALSE)/12*1000*Study_MW,0)</f>
        <v>209289.79156002167</v>
      </c>
      <c r="E201" s="71">
        <f t="shared" si="61"/>
        <v>401037.54597860342</v>
      </c>
      <c r="F201" s="75">
        <f>INDEX([12]Delta!$F$1:$EE$65554,$L$14,$I201)</f>
        <v>19291.602724411001</v>
      </c>
      <c r="G201" s="76">
        <f t="shared" si="62"/>
        <v>20.78819223615583</v>
      </c>
      <c r="I201" s="77">
        <f t="shared" si="65"/>
        <v>74</v>
      </c>
      <c r="J201" s="73">
        <f t="shared" si="63"/>
        <v>2037</v>
      </c>
      <c r="K201" s="78">
        <f t="shared" si="64"/>
        <v>50284</v>
      </c>
      <c r="M201" s="41">
        <v>2.1000000000000001E-2</v>
      </c>
    </row>
    <row r="202" spans="2:20">
      <c r="B202" s="78">
        <f t="shared" si="56"/>
        <v>50314</v>
      </c>
      <c r="C202" s="75">
        <f>IF(F202&lt;&gt;0,-INDEX([12]Delta!$F$1:$EE$65554,$L$13,$I202),0)</f>
        <v>170515.5710374862</v>
      </c>
      <c r="D202" s="71">
        <f>IF(F202&lt;&gt;0,VLOOKUP($J202,'Table 1'!$B$13:$C$33,2,FALSE)/12*1000*Study_MW,0)</f>
        <v>209289.79156002167</v>
      </c>
      <c r="E202" s="71">
        <f t="shared" si="61"/>
        <v>379805.36259750789</v>
      </c>
      <c r="F202" s="75">
        <f>INDEX([12]Delta!$F$1:$EE$65554,$L$14,$I202)</f>
        <v>15668.133572581</v>
      </c>
      <c r="G202" s="76">
        <f t="shared" si="62"/>
        <v>24.240625779586257</v>
      </c>
      <c r="I202" s="77">
        <f t="shared" si="65"/>
        <v>75</v>
      </c>
      <c r="J202" s="73">
        <f t="shared" si="63"/>
        <v>2037</v>
      </c>
      <c r="K202" s="78">
        <f t="shared" si="64"/>
        <v>50314</v>
      </c>
      <c r="M202" s="41">
        <v>2.1000000000000001E-2</v>
      </c>
    </row>
    <row r="203" spans="2:20">
      <c r="B203" s="78">
        <f t="shared" si="56"/>
        <v>50345</v>
      </c>
      <c r="C203" s="75">
        <f>IF(F203&lt;&gt;0,-INDEX([12]Delta!$F$1:$EE$65554,$L$13,$I203),0)</f>
        <v>106774.33479180932</v>
      </c>
      <c r="D203" s="71">
        <f>IF(F203&lt;&gt;0,VLOOKUP($J203,'Table 1'!$B$13:$C$33,2,FALSE)/12*1000*Study_MW,0)</f>
        <v>209289.79156002167</v>
      </c>
      <c r="E203" s="71">
        <f t="shared" si="61"/>
        <v>316064.12635183102</v>
      </c>
      <c r="F203" s="75">
        <f>INDEX([12]Delta!$F$1:$EE$65554,$L$14,$I203)</f>
        <v>9646.2513901429993</v>
      </c>
      <c r="G203" s="76">
        <f t="shared" si="62"/>
        <v>32.765487189645548</v>
      </c>
      <c r="I203" s="77">
        <f t="shared" si="65"/>
        <v>76</v>
      </c>
      <c r="J203" s="73">
        <f t="shared" si="63"/>
        <v>2037</v>
      </c>
      <c r="K203" s="78">
        <f t="shared" si="64"/>
        <v>50345</v>
      </c>
      <c r="M203" s="41">
        <v>2.1000000000000001E-2</v>
      </c>
    </row>
    <row r="204" spans="2:20">
      <c r="B204" s="82">
        <f t="shared" si="56"/>
        <v>50375</v>
      </c>
      <c r="C204" s="79">
        <f>IF(F204&lt;&gt;0,-INDEX([12]Delta!$F$1:$EE$65554,$L$13,$I204),0)</f>
        <v>55094.468234211206</v>
      </c>
      <c r="D204" s="80">
        <f>IF(F204&lt;&gt;0,VLOOKUP($J204,'Table 1'!$B$13:$C$33,2,FALSE)/12*1000*Study_MW,0)</f>
        <v>209289.79156002167</v>
      </c>
      <c r="E204" s="80">
        <f t="shared" si="61"/>
        <v>264384.2597942329</v>
      </c>
      <c r="F204" s="79">
        <f>INDEX([12]Delta!$F$1:$EE$65554,$L$14,$I204)</f>
        <v>6916.4375705860002</v>
      </c>
      <c r="G204" s="81">
        <f t="shared" si="62"/>
        <v>38.225496449009768</v>
      </c>
      <c r="I204" s="64">
        <f t="shared" si="65"/>
        <v>77</v>
      </c>
      <c r="J204" s="73">
        <f t="shared" si="63"/>
        <v>2037</v>
      </c>
      <c r="K204" s="82">
        <f t="shared" si="64"/>
        <v>50375</v>
      </c>
      <c r="M204" s="41">
        <v>2.1000000000000001E-2</v>
      </c>
    </row>
    <row r="205" spans="2:20" outlineLevel="1">
      <c r="B205" s="74">
        <f t="shared" si="56"/>
        <v>50406</v>
      </c>
      <c r="C205" s="69">
        <f>IF(F205&lt;&gt;0,-INDEX([12]Delta!$F$1:$EE$65554,$L$13,$I205),0)</f>
        <v>102228.75523656607</v>
      </c>
      <c r="D205" s="70">
        <f>IF(F205&lt;&gt;0,VLOOKUP($J205,'Table 1'!$B$13:$C$33,2,FALSE)/12*1000*Study_MW,0)</f>
        <v>213677.87996073774</v>
      </c>
      <c r="E205" s="70">
        <f t="shared" si="61"/>
        <v>315906.63519730384</v>
      </c>
      <c r="F205" s="69">
        <f>INDEX([12]Delta!$F$1:$EE$65554,$L$14,$I205)</f>
        <v>8345.6403723769999</v>
      </c>
      <c r="G205" s="72">
        <f t="shared" si="62"/>
        <v>37.85289337926833</v>
      </c>
      <c r="I205" s="60">
        <f>I85</f>
        <v>79</v>
      </c>
      <c r="J205" s="73">
        <f t="shared" si="63"/>
        <v>2038</v>
      </c>
      <c r="K205" s="74">
        <f t="shared" si="64"/>
        <v>50406</v>
      </c>
      <c r="M205" s="41">
        <v>2.1000000000000001E-2</v>
      </c>
      <c r="T205" s="175"/>
    </row>
    <row r="206" spans="2:20" outlineLevel="1">
      <c r="B206" s="78">
        <f t="shared" ref="B206:B240" si="66">EDATE(B205,1)</f>
        <v>50437</v>
      </c>
      <c r="C206" s="75">
        <f>IF(F206&lt;&gt;0,-INDEX([12]Delta!$F$1:$EE$65554,$L$13,$I206),0)</f>
        <v>103937.15313851833</v>
      </c>
      <c r="D206" s="71">
        <f>IF(F206&lt;&gt;0,VLOOKUP($J206,'Table 1'!$B$13:$C$33,2,FALSE)/12*1000*Study_MW,0)</f>
        <v>213677.87996073774</v>
      </c>
      <c r="E206" s="71">
        <f t="shared" si="61"/>
        <v>317615.03309925611</v>
      </c>
      <c r="F206" s="75">
        <f>INDEX([12]Delta!$F$1:$EE$65554,$L$14,$I206)</f>
        <v>10813.310134720999</v>
      </c>
      <c r="G206" s="76">
        <f t="shared" si="62"/>
        <v>29.372599984847387</v>
      </c>
      <c r="I206" s="77">
        <f t="shared" ref="I206:I216" si="67">I86</f>
        <v>80</v>
      </c>
      <c r="J206" s="73">
        <f t="shared" si="63"/>
        <v>2038</v>
      </c>
      <c r="K206" s="78">
        <f t="shared" si="64"/>
        <v>50437</v>
      </c>
      <c r="M206" s="41">
        <v>2.1000000000000001E-2</v>
      </c>
      <c r="T206" s="175"/>
    </row>
    <row r="207" spans="2:20" outlineLevel="1">
      <c r="B207" s="78">
        <f t="shared" si="66"/>
        <v>50465</v>
      </c>
      <c r="C207" s="75">
        <f>IF(F207&lt;&gt;0,-INDEX([12]Delta!$F$1:$EE$65554,$L$13,$I207),0)</f>
        <v>157861.33771669865</v>
      </c>
      <c r="D207" s="71">
        <f>IF(F207&lt;&gt;0,VLOOKUP($J207,'Table 1'!$B$13:$C$33,2,FALSE)/12*1000*Study_MW,0)</f>
        <v>213677.87996073774</v>
      </c>
      <c r="E207" s="71">
        <f t="shared" si="61"/>
        <v>371539.21767743642</v>
      </c>
      <c r="F207" s="75">
        <f>INDEX([12]Delta!$F$1:$EE$65554,$L$14,$I207)</f>
        <v>16499.278316294</v>
      </c>
      <c r="G207" s="76">
        <f t="shared" si="62"/>
        <v>22.518513267972441</v>
      </c>
      <c r="I207" s="77">
        <f t="shared" si="67"/>
        <v>81</v>
      </c>
      <c r="J207" s="73">
        <f t="shared" si="63"/>
        <v>2038</v>
      </c>
      <c r="K207" s="78">
        <f t="shared" si="64"/>
        <v>50465</v>
      </c>
      <c r="M207" s="41">
        <v>2.1000000000000001E-2</v>
      </c>
      <c r="T207" s="175"/>
    </row>
    <row r="208" spans="2:20" outlineLevel="1">
      <c r="B208" s="78">
        <f t="shared" si="66"/>
        <v>50496</v>
      </c>
      <c r="C208" s="75">
        <f>IF(F208&lt;&gt;0,-INDEX([12]Delta!$F$1:$EE$65554,$L$13,$I208),0)</f>
        <v>130677.49130770564</v>
      </c>
      <c r="D208" s="71">
        <f>IF(F208&lt;&gt;0,VLOOKUP($J208,'Table 1'!$B$13:$C$33,2,FALSE)/12*1000*Study_MW,0)</f>
        <v>213677.87996073774</v>
      </c>
      <c r="E208" s="71">
        <f t="shared" si="61"/>
        <v>344355.37126844341</v>
      </c>
      <c r="F208" s="75">
        <f>INDEX([12]Delta!$F$1:$EE$65554,$L$14,$I208)</f>
        <v>18759.829568722998</v>
      </c>
      <c r="G208" s="76">
        <f t="shared" si="62"/>
        <v>18.355996785949696</v>
      </c>
      <c r="I208" s="77">
        <f t="shared" si="67"/>
        <v>82</v>
      </c>
      <c r="J208" s="73">
        <f t="shared" si="63"/>
        <v>2038</v>
      </c>
      <c r="K208" s="78">
        <f t="shared" si="64"/>
        <v>50496</v>
      </c>
      <c r="M208" s="41">
        <v>2.1000000000000001E-2</v>
      </c>
      <c r="T208" s="175"/>
    </row>
    <row r="209" spans="2:20" outlineLevel="1">
      <c r="B209" s="78">
        <f t="shared" si="66"/>
        <v>50526</v>
      </c>
      <c r="C209" s="75">
        <f>IF(F209&lt;&gt;0,-INDEX([12]Delta!$F$1:$EE$65554,$L$13,$I209),0)</f>
        <v>101344.36659942567</v>
      </c>
      <c r="D209" s="71">
        <f>IF(F209&lt;&gt;0,VLOOKUP($J209,'Table 1'!$B$13:$C$33,2,FALSE)/12*1000*Study_MW,0)</f>
        <v>213677.87996073774</v>
      </c>
      <c r="E209" s="71">
        <f t="shared" si="61"/>
        <v>315022.24656016345</v>
      </c>
      <c r="F209" s="75">
        <f>INDEX([12]Delta!$F$1:$EE$65554,$L$14,$I209)</f>
        <v>22050.55367202</v>
      </c>
      <c r="G209" s="76">
        <f t="shared" si="62"/>
        <v>14.286364471650248</v>
      </c>
      <c r="I209" s="77">
        <f t="shared" si="67"/>
        <v>83</v>
      </c>
      <c r="J209" s="73">
        <f t="shared" si="63"/>
        <v>2038</v>
      </c>
      <c r="K209" s="78">
        <f t="shared" si="64"/>
        <v>50526</v>
      </c>
      <c r="M209" s="41">
        <v>2.1000000000000001E-2</v>
      </c>
      <c r="T209" s="175"/>
    </row>
    <row r="210" spans="2:20" outlineLevel="1">
      <c r="B210" s="78">
        <f t="shared" si="66"/>
        <v>50557</v>
      </c>
      <c r="C210" s="75">
        <f>IF(F210&lt;&gt;0,-INDEX([12]Delta!$F$1:$EE$65554,$L$13,$I210),0)</f>
        <v>266388.57792526484</v>
      </c>
      <c r="D210" s="71">
        <f>IF(F210&lt;&gt;0,VLOOKUP($J210,'Table 1'!$B$13:$C$33,2,FALSE)/12*1000*Study_MW,0)</f>
        <v>213677.87996073774</v>
      </c>
      <c r="E210" s="71">
        <f t="shared" si="61"/>
        <v>480066.45788600261</v>
      </c>
      <c r="F210" s="75">
        <f>INDEX([12]Delta!$F$1:$EE$65554,$L$14,$I210)</f>
        <v>23529.0566745</v>
      </c>
      <c r="G210" s="76">
        <f t="shared" si="62"/>
        <v>20.403132370635262</v>
      </c>
      <c r="I210" s="77">
        <f t="shared" si="67"/>
        <v>84</v>
      </c>
      <c r="J210" s="73">
        <f t="shared" si="63"/>
        <v>2038</v>
      </c>
      <c r="K210" s="78">
        <f t="shared" si="64"/>
        <v>50557</v>
      </c>
      <c r="M210" s="41">
        <v>2.1000000000000001E-2</v>
      </c>
      <c r="T210" s="175"/>
    </row>
    <row r="211" spans="2:20" outlineLevel="1">
      <c r="B211" s="78">
        <f t="shared" si="66"/>
        <v>50587</v>
      </c>
      <c r="C211" s="75">
        <f>IF(F211&lt;&gt;0,-INDEX([12]Delta!$F$1:$EE$65554,$L$13,$I211),0)</f>
        <v>604014.33363318443</v>
      </c>
      <c r="D211" s="71">
        <f>IF(F211&lt;&gt;0,VLOOKUP($J211,'Table 1'!$B$13:$C$33,2,FALSE)/12*1000*Study_MW,0)</f>
        <v>213677.87996073774</v>
      </c>
      <c r="E211" s="71">
        <f t="shared" si="61"/>
        <v>817692.21359392221</v>
      </c>
      <c r="F211" s="75">
        <f>INDEX([12]Delta!$F$1:$EE$65554,$L$14,$I211)</f>
        <v>24422.989396346002</v>
      </c>
      <c r="G211" s="76">
        <f t="shared" si="62"/>
        <v>33.480431094002753</v>
      </c>
      <c r="I211" s="77">
        <f t="shared" si="67"/>
        <v>85</v>
      </c>
      <c r="J211" s="73">
        <f t="shared" si="63"/>
        <v>2038</v>
      </c>
      <c r="K211" s="78">
        <f t="shared" si="64"/>
        <v>50587</v>
      </c>
      <c r="M211" s="41">
        <v>2.1000000000000001E-2</v>
      </c>
      <c r="T211" s="175"/>
    </row>
    <row r="212" spans="2:20" outlineLevel="1">
      <c r="B212" s="78">
        <f t="shared" si="66"/>
        <v>50618</v>
      </c>
      <c r="C212" s="75">
        <f>IF(F212&lt;&gt;0,-INDEX([12]Delta!$F$1:$EE$65554,$L$13,$I212),0)</f>
        <v>513528.74486422539</v>
      </c>
      <c r="D212" s="71">
        <f>IF(F212&lt;&gt;0,VLOOKUP($J212,'Table 1'!$B$13:$C$33,2,FALSE)/12*1000*Study_MW,0)</f>
        <v>213677.87996073774</v>
      </c>
      <c r="E212" s="71">
        <f t="shared" si="61"/>
        <v>727206.62482496316</v>
      </c>
      <c r="F212" s="75">
        <f>INDEX([12]Delta!$F$1:$EE$65554,$L$14,$I212)</f>
        <v>22379.322048506001</v>
      </c>
      <c r="G212" s="76">
        <f t="shared" si="62"/>
        <v>32.494577952307097</v>
      </c>
      <c r="I212" s="77">
        <f t="shared" si="67"/>
        <v>86</v>
      </c>
      <c r="J212" s="73">
        <f t="shared" si="63"/>
        <v>2038</v>
      </c>
      <c r="K212" s="78">
        <f t="shared" si="64"/>
        <v>50618</v>
      </c>
      <c r="M212" s="41">
        <v>2.1000000000000001E-2</v>
      </c>
      <c r="T212" s="175"/>
    </row>
    <row r="213" spans="2:20" outlineLevel="1">
      <c r="B213" s="78">
        <f t="shared" si="66"/>
        <v>50649</v>
      </c>
      <c r="C213" s="75">
        <f>IF(F213&lt;&gt;0,-INDEX([12]Delta!$F$1:$EE$65554,$L$13,$I213),0)</f>
        <v>166815.96583390236</v>
      </c>
      <c r="D213" s="71">
        <f>IF(F213&lt;&gt;0,VLOOKUP($J213,'Table 1'!$B$13:$C$33,2,FALSE)/12*1000*Study_MW,0)</f>
        <v>213677.87996073774</v>
      </c>
      <c r="E213" s="71">
        <f t="shared" si="61"/>
        <v>380493.84579464013</v>
      </c>
      <c r="F213" s="75">
        <f>INDEX([12]Delta!$F$1:$EE$65554,$L$14,$I213)</f>
        <v>19243.373697964998</v>
      </c>
      <c r="G213" s="76">
        <f t="shared" si="62"/>
        <v>19.772720301891638</v>
      </c>
      <c r="I213" s="77">
        <f t="shared" si="67"/>
        <v>87</v>
      </c>
      <c r="J213" s="73">
        <f t="shared" si="63"/>
        <v>2038</v>
      </c>
      <c r="K213" s="78">
        <f t="shared" si="64"/>
        <v>50649</v>
      </c>
      <c r="M213" s="41">
        <v>2.1000000000000001E-2</v>
      </c>
      <c r="T213" s="175"/>
    </row>
    <row r="214" spans="2:20" outlineLevel="1">
      <c r="B214" s="78">
        <f t="shared" si="66"/>
        <v>50679</v>
      </c>
      <c r="C214" s="75">
        <f>IF(F214&lt;&gt;0,-INDEX([12]Delta!$F$1:$EE$65554,$L$13,$I214),0)</f>
        <v>164445.36955583096</v>
      </c>
      <c r="D214" s="71">
        <f>IF(F214&lt;&gt;0,VLOOKUP($J214,'Table 1'!$B$13:$C$33,2,FALSE)/12*1000*Study_MW,0)</f>
        <v>213677.87996073774</v>
      </c>
      <c r="E214" s="71">
        <f t="shared" si="61"/>
        <v>378123.24951656873</v>
      </c>
      <c r="F214" s="75">
        <f>INDEX([12]Delta!$F$1:$EE$65554,$L$14,$I214)</f>
        <v>15628.962646368</v>
      </c>
      <c r="G214" s="76">
        <f t="shared" si="62"/>
        <v>24.193752206864506</v>
      </c>
      <c r="I214" s="77">
        <f t="shared" si="67"/>
        <v>88</v>
      </c>
      <c r="J214" s="73">
        <f t="shared" si="63"/>
        <v>2038</v>
      </c>
      <c r="K214" s="78">
        <f t="shared" si="64"/>
        <v>50679</v>
      </c>
      <c r="M214" s="41">
        <v>2.1000000000000001E-2</v>
      </c>
      <c r="T214" s="175"/>
    </row>
    <row r="215" spans="2:20" outlineLevel="1">
      <c r="B215" s="78">
        <f t="shared" si="66"/>
        <v>50710</v>
      </c>
      <c r="C215" s="75">
        <f>IF(F215&lt;&gt;0,-INDEX([12]Delta!$F$1:$EE$65554,$L$13,$I215),0)</f>
        <v>120597.22356328368</v>
      </c>
      <c r="D215" s="71">
        <f>IF(F215&lt;&gt;0,VLOOKUP($J215,'Table 1'!$B$13:$C$33,2,FALSE)/12*1000*Study_MW,0)</f>
        <v>213677.87996073774</v>
      </c>
      <c r="E215" s="71">
        <f t="shared" si="61"/>
        <v>334275.10352402146</v>
      </c>
      <c r="F215" s="75">
        <f>INDEX([12]Delta!$F$1:$EE$65554,$L$14,$I215)</f>
        <v>9622.1357658380002</v>
      </c>
      <c r="G215" s="76">
        <f t="shared" si="62"/>
        <v>34.740218976208673</v>
      </c>
      <c r="I215" s="77">
        <f t="shared" si="67"/>
        <v>89</v>
      </c>
      <c r="J215" s="73">
        <f t="shared" si="63"/>
        <v>2038</v>
      </c>
      <c r="K215" s="78">
        <f t="shared" si="64"/>
        <v>50710</v>
      </c>
      <c r="M215" s="41">
        <v>2.1000000000000001E-2</v>
      </c>
      <c r="T215" s="175"/>
    </row>
    <row r="216" spans="2:20" outlineLevel="1">
      <c r="B216" s="82">
        <f t="shared" si="66"/>
        <v>50740</v>
      </c>
      <c r="C216" s="79">
        <f>IF(F216&lt;&gt;0,-INDEX([12]Delta!$F$1:$EE$65554,$L$13,$I216),0)</f>
        <v>105487.09973698854</v>
      </c>
      <c r="D216" s="80">
        <f>IF(F216&lt;&gt;0,VLOOKUP($J216,'Table 1'!$B$13:$C$33,2,FALSE)/12*1000*Study_MW,0)</f>
        <v>213677.87996073774</v>
      </c>
      <c r="E216" s="80">
        <f t="shared" si="61"/>
        <v>319164.97969772632</v>
      </c>
      <c r="F216" s="79">
        <f>INDEX([12]Delta!$F$1:$EE$65554,$L$14,$I216)</f>
        <v>6899.1464742779999</v>
      </c>
      <c r="G216" s="81">
        <f t="shared" si="62"/>
        <v>46.261516680021948</v>
      </c>
      <c r="I216" s="64">
        <f t="shared" si="67"/>
        <v>90</v>
      </c>
      <c r="J216" s="73">
        <f t="shared" si="63"/>
        <v>2038</v>
      </c>
      <c r="K216" s="82">
        <f t="shared" si="64"/>
        <v>50740</v>
      </c>
      <c r="M216" s="41">
        <v>2.1000000000000001E-2</v>
      </c>
      <c r="T216" s="175"/>
    </row>
    <row r="217" spans="2:20" outlineLevel="1">
      <c r="B217" s="191">
        <f t="shared" si="66"/>
        <v>50771</v>
      </c>
      <c r="C217" s="183">
        <f>(C205*(1+M217))*IF(AND(MONTH(K217)=2,OR(J205=2036,J205=2040)),28/29,1)</f>
        <v>104375.55909653395</v>
      </c>
      <c r="D217" s="184">
        <f>IF(ISNUMBER($F217)*SUM(F217:F228)&lt;&gt;0,VLOOKUP($J217,'Table 1'!$B$13:$C$33,2,FALSE)/12*1000*Study_MW,0)</f>
        <v>218167.62291899935</v>
      </c>
      <c r="E217" s="184">
        <f t="shared" ref="E217:E240" si="68">C217+D217</f>
        <v>322543.18201553333</v>
      </c>
      <c r="F217" s="183">
        <f>IF(J217&gt;2036,F205*IF(AND(MONTH(B217)=2,OR(J205=2036,J205=2040)),28/29,1),INDEX([12]Delta!$F$1:$EE$65554,$L$14,$I217))</f>
        <v>8345.6403723769999</v>
      </c>
      <c r="G217" s="185">
        <f t="shared" ref="G217:G240" si="69">IFERROR(E217/$F217,0)</f>
        <v>38.648104593999754</v>
      </c>
      <c r="I217" s="60">
        <f>I97</f>
        <v>92</v>
      </c>
      <c r="J217" s="73">
        <f t="shared" si="63"/>
        <v>2039</v>
      </c>
      <c r="K217" s="74">
        <f t="shared" si="64"/>
        <v>50771</v>
      </c>
      <c r="M217" s="41">
        <v>2.1000000000000001E-2</v>
      </c>
      <c r="T217" s="175"/>
    </row>
    <row r="218" spans="2:20" outlineLevel="1">
      <c r="B218" s="192">
        <f t="shared" si="66"/>
        <v>50802</v>
      </c>
      <c r="C218" s="177">
        <f t="shared" ref="C218:C228" si="70">(C206*(1+M218))*IF(AND(MONTH(K218)=2,OR(J206=2036,J206=2040)),28/29,1)</f>
        <v>106119.8333544272</v>
      </c>
      <c r="D218" s="178">
        <f>IF(ISNUMBER($F218)*SUM(F218:F229)&lt;&gt;0,VLOOKUP($J218,'Table 1'!$B$13:$C$33,2,FALSE)/12*1000*Study_MW,0)</f>
        <v>218167.62291899935</v>
      </c>
      <c r="E218" s="178">
        <f t="shared" si="68"/>
        <v>324287.45627342653</v>
      </c>
      <c r="F218" s="177">
        <f>IF(J218&gt;2036,F206*IF(AND(MONTH(B218)=2,OR(J206=2036,J206=2040)),28/29,1),INDEX([12]Delta!$F$1:$EE$65554,$L$14,$I218))</f>
        <v>10813.310134720999</v>
      </c>
      <c r="G218" s="179">
        <f t="shared" si="69"/>
        <v>29.989656472734993</v>
      </c>
      <c r="I218" s="77">
        <f t="shared" ref="I218:I228" si="71">I98</f>
        <v>93</v>
      </c>
      <c r="J218" s="73">
        <f t="shared" si="63"/>
        <v>2039</v>
      </c>
      <c r="K218" s="78">
        <f t="shared" si="64"/>
        <v>50802</v>
      </c>
      <c r="M218" s="41">
        <v>2.1000000000000001E-2</v>
      </c>
      <c r="T218" s="175"/>
    </row>
    <row r="219" spans="2:20" outlineLevel="1">
      <c r="B219" s="192">
        <f t="shared" si="66"/>
        <v>50830</v>
      </c>
      <c r="C219" s="177">
        <f t="shared" si="70"/>
        <v>161176.42580874931</v>
      </c>
      <c r="D219" s="178">
        <f>IF(ISNUMBER($F219)*SUM(F219:F230)&lt;&gt;0,VLOOKUP($J219,'Table 1'!$B$13:$C$33,2,FALSE)/12*1000*Study_MW,0)</f>
        <v>218167.62291899935</v>
      </c>
      <c r="E219" s="178">
        <f t="shared" si="68"/>
        <v>379344.04872774868</v>
      </c>
      <c r="F219" s="177">
        <f>IF(J219&gt;2036,F207*IF(AND(MONTH(B219)=2,OR(J207=2036,J207=2040)),28/29,1),INDEX([12]Delta!$F$1:$EE$65554,$L$14,$I219))</f>
        <v>16499.278316294</v>
      </c>
      <c r="G219" s="179">
        <f t="shared" si="69"/>
        <v>22.991554021676471</v>
      </c>
      <c r="I219" s="77">
        <f t="shared" si="71"/>
        <v>94</v>
      </c>
      <c r="J219" s="73">
        <f t="shared" si="63"/>
        <v>2039</v>
      </c>
      <c r="K219" s="78">
        <f t="shared" si="64"/>
        <v>50830</v>
      </c>
      <c r="M219" s="41">
        <v>2.1000000000000001E-2</v>
      </c>
      <c r="T219" s="175"/>
    </row>
    <row r="220" spans="2:20" outlineLevel="1">
      <c r="B220" s="192">
        <f t="shared" si="66"/>
        <v>50861</v>
      </c>
      <c r="C220" s="177">
        <f t="shared" si="70"/>
        <v>133421.71862516744</v>
      </c>
      <c r="D220" s="178">
        <f>IF(ISNUMBER($F220)*SUM(F220:F231)&lt;&gt;0,VLOOKUP($J220,'Table 1'!$B$13:$C$33,2,FALSE)/12*1000*Study_MW,0)</f>
        <v>218167.62291899935</v>
      </c>
      <c r="E220" s="178">
        <f t="shared" si="68"/>
        <v>351589.34154416679</v>
      </c>
      <c r="F220" s="177">
        <f>IF(J220&gt;2036,F208*IF(AND(MONTH(B220)=2,OR(J208=2036,J208=2040)),28/29,1),INDEX([12]Delta!$F$1:$EE$65554,$L$14,$I220))</f>
        <v>18759.829568722998</v>
      </c>
      <c r="G220" s="179">
        <f t="shared" si="69"/>
        <v>18.741606380601027</v>
      </c>
      <c r="I220" s="77">
        <f t="shared" si="71"/>
        <v>95</v>
      </c>
      <c r="J220" s="73">
        <f t="shared" si="63"/>
        <v>2039</v>
      </c>
      <c r="K220" s="78">
        <f t="shared" si="64"/>
        <v>50861</v>
      </c>
      <c r="M220" s="41">
        <v>2.1000000000000001E-2</v>
      </c>
      <c r="T220" s="175"/>
    </row>
    <row r="221" spans="2:20" outlineLevel="1">
      <c r="B221" s="192">
        <f t="shared" si="66"/>
        <v>50891</v>
      </c>
      <c r="C221" s="177">
        <f t="shared" si="70"/>
        <v>103472.5982980136</v>
      </c>
      <c r="D221" s="178">
        <f>IF(ISNUMBER($F221)*SUM(F221:F232)&lt;&gt;0,VLOOKUP($J221,'Table 1'!$B$13:$C$33,2,FALSE)/12*1000*Study_MW,0)</f>
        <v>218167.62291899935</v>
      </c>
      <c r="E221" s="178">
        <f t="shared" si="68"/>
        <v>321640.22121701296</v>
      </c>
      <c r="F221" s="177">
        <f>IF(J221&gt;2036,F209*IF(AND(MONTH(B221)=2,OR(J209=2036,J209=2040)),28/29,1),INDEX([12]Delta!$F$1:$EE$65554,$L$14,$I221))</f>
        <v>22050.55367202</v>
      </c>
      <c r="G221" s="179">
        <f t="shared" si="69"/>
        <v>14.586491840571922</v>
      </c>
      <c r="I221" s="77">
        <f t="shared" si="71"/>
        <v>96</v>
      </c>
      <c r="J221" s="73">
        <f t="shared" si="63"/>
        <v>2039</v>
      </c>
      <c r="K221" s="78">
        <f t="shared" si="64"/>
        <v>50891</v>
      </c>
      <c r="M221" s="41">
        <v>2.1000000000000001E-2</v>
      </c>
      <c r="T221" s="175"/>
    </row>
    <row r="222" spans="2:20" outlineLevel="1">
      <c r="B222" s="192">
        <f t="shared" si="66"/>
        <v>50922</v>
      </c>
      <c r="C222" s="177">
        <f t="shared" si="70"/>
        <v>271982.73806169536</v>
      </c>
      <c r="D222" s="178">
        <f>IF(ISNUMBER($F222)*SUM(F222:F233)&lt;&gt;0,VLOOKUP($J222,'Table 1'!$B$13:$C$33,2,FALSE)/12*1000*Study_MW,0)</f>
        <v>218167.62291899935</v>
      </c>
      <c r="E222" s="178">
        <f t="shared" si="68"/>
        <v>490150.36098069471</v>
      </c>
      <c r="F222" s="177">
        <f>IF(J222&gt;2036,F210*IF(AND(MONTH(B222)=2,OR(J210=2036,J210=2040)),28/29,1),INDEX([12]Delta!$F$1:$EE$65554,$L$14,$I222))</f>
        <v>23529.0566745</v>
      </c>
      <c r="G222" s="179">
        <f t="shared" si="69"/>
        <v>20.831704719888034</v>
      </c>
      <c r="I222" s="77">
        <f t="shared" si="71"/>
        <v>97</v>
      </c>
      <c r="J222" s="73">
        <f t="shared" si="63"/>
        <v>2039</v>
      </c>
      <c r="K222" s="78">
        <f t="shared" si="64"/>
        <v>50922</v>
      </c>
      <c r="M222" s="41">
        <v>2.1000000000000001E-2</v>
      </c>
      <c r="T222" s="175"/>
    </row>
    <row r="223" spans="2:20" outlineLevel="1">
      <c r="B223" s="192">
        <f t="shared" si="66"/>
        <v>50952</v>
      </c>
      <c r="C223" s="177">
        <f t="shared" si="70"/>
        <v>616698.6346394812</v>
      </c>
      <c r="D223" s="178">
        <f>IF(ISNUMBER($F223)*SUM(F223:F234)&lt;&gt;0,VLOOKUP($J223,'Table 1'!$B$13:$C$33,2,FALSE)/12*1000*Study_MW,0)</f>
        <v>218167.62291899935</v>
      </c>
      <c r="E223" s="178">
        <f t="shared" si="68"/>
        <v>834866.2575584806</v>
      </c>
      <c r="F223" s="177">
        <f>IF(J223&gt;2036,F211*IF(AND(MONTH(B223)=2,OR(J211=2036,J211=2040)),28/29,1),INDEX([12]Delta!$F$1:$EE$65554,$L$14,$I223))</f>
        <v>24422.989396346002</v>
      </c>
      <c r="G223" s="179">
        <f t="shared" si="69"/>
        <v>34.183622815779771</v>
      </c>
      <c r="I223" s="77">
        <f t="shared" si="71"/>
        <v>98</v>
      </c>
      <c r="J223" s="73">
        <f t="shared" si="63"/>
        <v>2039</v>
      </c>
      <c r="K223" s="78">
        <f t="shared" si="64"/>
        <v>50952</v>
      </c>
      <c r="M223" s="41">
        <v>2.1000000000000001E-2</v>
      </c>
      <c r="T223" s="175"/>
    </row>
    <row r="224" spans="2:20" outlineLevel="1">
      <c r="B224" s="192">
        <f t="shared" si="66"/>
        <v>50983</v>
      </c>
      <c r="C224" s="177">
        <f t="shared" si="70"/>
        <v>524312.84850637405</v>
      </c>
      <c r="D224" s="178">
        <f>IF(ISNUMBER($F224)*SUM(F224:F235)&lt;&gt;0,VLOOKUP($J224,'Table 1'!$B$13:$C$33,2,FALSE)/12*1000*Study_MW,0)</f>
        <v>218167.62291899935</v>
      </c>
      <c r="E224" s="178">
        <f t="shared" si="68"/>
        <v>742480.47142537334</v>
      </c>
      <c r="F224" s="177">
        <f>IF(J224&gt;2036,F212*IF(AND(MONTH(B224)=2,OR(J212=2036,J212=2040)),28/29,1),INDEX([12]Delta!$F$1:$EE$65554,$L$14,$I224))</f>
        <v>22379.322048506001</v>
      </c>
      <c r="G224" s="179">
        <f t="shared" si="69"/>
        <v>33.177076133766967</v>
      </c>
      <c r="I224" s="77">
        <f t="shared" si="71"/>
        <v>99</v>
      </c>
      <c r="J224" s="73">
        <f t="shared" si="63"/>
        <v>2039</v>
      </c>
      <c r="K224" s="78">
        <f t="shared" si="64"/>
        <v>50983</v>
      </c>
      <c r="M224" s="41">
        <v>2.1000000000000001E-2</v>
      </c>
      <c r="T224" s="175"/>
    </row>
    <row r="225" spans="2:20" outlineLevel="1">
      <c r="B225" s="192">
        <f t="shared" si="66"/>
        <v>51014</v>
      </c>
      <c r="C225" s="177">
        <f t="shared" si="70"/>
        <v>170319.1011164143</v>
      </c>
      <c r="D225" s="178">
        <f>IF(ISNUMBER($F225)*SUM(F225:F236)&lt;&gt;0,VLOOKUP($J225,'Table 1'!$B$13:$C$33,2,FALSE)/12*1000*Study_MW,0)</f>
        <v>218167.62291899935</v>
      </c>
      <c r="E225" s="178">
        <f t="shared" si="68"/>
        <v>388486.72403541364</v>
      </c>
      <c r="F225" s="177">
        <f>IF(J225&gt;2036,F213*IF(AND(MONTH(B225)=2,OR(J213=2036,J213=2040)),28/29,1),INDEX([12]Delta!$F$1:$EE$65554,$L$14,$I225))</f>
        <v>19243.373697964998</v>
      </c>
      <c r="G225" s="179">
        <f t="shared" si="69"/>
        <v>20.188077731738712</v>
      </c>
      <c r="I225" s="77">
        <f t="shared" si="71"/>
        <v>100</v>
      </c>
      <c r="J225" s="73">
        <f t="shared" si="63"/>
        <v>2039</v>
      </c>
      <c r="K225" s="78">
        <f t="shared" si="64"/>
        <v>51014</v>
      </c>
      <c r="M225" s="41">
        <v>2.1000000000000001E-2</v>
      </c>
      <c r="T225" s="175"/>
    </row>
    <row r="226" spans="2:20" outlineLevel="1">
      <c r="B226" s="192">
        <f t="shared" si="66"/>
        <v>51044</v>
      </c>
      <c r="C226" s="177">
        <f t="shared" si="70"/>
        <v>167898.72231650338</v>
      </c>
      <c r="D226" s="178">
        <f>IF(ISNUMBER($F226)*SUM(F226:F237)&lt;&gt;0,VLOOKUP($J226,'Table 1'!$B$13:$C$33,2,FALSE)/12*1000*Study_MW,0)</f>
        <v>218167.62291899935</v>
      </c>
      <c r="E226" s="178">
        <f t="shared" si="68"/>
        <v>386066.3452355027</v>
      </c>
      <c r="F226" s="177">
        <f>IF(J226&gt;2036,F214*IF(AND(MONTH(B226)=2,OR(J214=2036,J214=2040)),28/29,1),INDEX([12]Delta!$F$1:$EE$65554,$L$14,$I226))</f>
        <v>15628.962646368</v>
      </c>
      <c r="G226" s="179">
        <f t="shared" si="69"/>
        <v>24.701981441181594</v>
      </c>
      <c r="I226" s="77">
        <f t="shared" si="71"/>
        <v>101</v>
      </c>
      <c r="J226" s="73">
        <f t="shared" si="63"/>
        <v>2039</v>
      </c>
      <c r="K226" s="78">
        <f t="shared" si="64"/>
        <v>51044</v>
      </c>
      <c r="M226" s="41">
        <v>2.1000000000000001E-2</v>
      </c>
      <c r="T226" s="175"/>
    </row>
    <row r="227" spans="2:20" outlineLevel="1">
      <c r="B227" s="192">
        <f t="shared" si="66"/>
        <v>51075</v>
      </c>
      <c r="C227" s="177">
        <f t="shared" si="70"/>
        <v>123129.76525811263</v>
      </c>
      <c r="D227" s="178">
        <f>IF(ISNUMBER($F227)*SUM(F227:F238)&lt;&gt;0,VLOOKUP($J227,'Table 1'!$B$13:$C$33,2,FALSE)/12*1000*Study_MW,0)</f>
        <v>218167.62291899935</v>
      </c>
      <c r="E227" s="178">
        <f t="shared" si="68"/>
        <v>341297.38817711198</v>
      </c>
      <c r="F227" s="177">
        <f>IF(J227&gt;2036,F215*IF(AND(MONTH(B227)=2,OR(J215=2036,J215=2040)),28/29,1),INDEX([12]Delta!$F$1:$EE$65554,$L$14,$I227))</f>
        <v>9622.1357658380002</v>
      </c>
      <c r="G227" s="179">
        <f t="shared" si="69"/>
        <v>35.470024169565235</v>
      </c>
      <c r="I227" s="77">
        <f t="shared" si="71"/>
        <v>102</v>
      </c>
      <c r="J227" s="73">
        <f t="shared" si="63"/>
        <v>2039</v>
      </c>
      <c r="K227" s="78">
        <f t="shared" si="64"/>
        <v>51075</v>
      </c>
      <c r="M227" s="41">
        <v>2.1000000000000001E-2</v>
      </c>
      <c r="T227" s="175"/>
    </row>
    <row r="228" spans="2:20" outlineLevel="1">
      <c r="B228" s="193">
        <f t="shared" si="66"/>
        <v>51105</v>
      </c>
      <c r="C228" s="180">
        <f t="shared" si="70"/>
        <v>107702.32883146529</v>
      </c>
      <c r="D228" s="181">
        <f>IF(ISNUMBER($F228)*SUM(F228:F239)&lt;&gt;0,VLOOKUP($J228,'Table 1'!$B$13:$C$33,2,FALSE)/12*1000*Study_MW,0)</f>
        <v>218167.62291899935</v>
      </c>
      <c r="E228" s="181">
        <f t="shared" si="68"/>
        <v>325869.95175046462</v>
      </c>
      <c r="F228" s="180">
        <f>IF(J228&gt;2036,F216*IF(AND(MONTH(B228)=2,OR(J216=2036,J216=2040)),28/29,1),INDEX([12]Delta!$F$1:$EE$65554,$L$14,$I228))</f>
        <v>6899.1464742779999</v>
      </c>
      <c r="G228" s="182">
        <f t="shared" si="69"/>
        <v>47.23337197802676</v>
      </c>
      <c r="I228" s="64">
        <f t="shared" si="71"/>
        <v>103</v>
      </c>
      <c r="J228" s="73">
        <f t="shared" si="63"/>
        <v>2039</v>
      </c>
      <c r="K228" s="82">
        <f t="shared" si="64"/>
        <v>51105</v>
      </c>
      <c r="M228" s="41">
        <v>2.1000000000000001E-2</v>
      </c>
      <c r="T228" s="175"/>
    </row>
    <row r="229" spans="2:20" outlineLevel="1">
      <c r="B229" s="191">
        <f t="shared" si="66"/>
        <v>51136</v>
      </c>
      <c r="C229" s="183">
        <f>(C217*(1+M229))*IF(AND(MONTH(K229)=2,OR(J217=2036,J217=2040)),28/29,1)</f>
        <v>106567.44583756116</v>
      </c>
      <c r="D229" s="184">
        <f>IF(ISNUMBER($F229)*SUM(F229:F240)&lt;&gt;0,VLOOKUP($J229,'Table 1'!$B$13:$C$33,2,FALSE)/12*1000*Study_MW,0)</f>
        <v>222742.07800854894</v>
      </c>
      <c r="E229" s="184">
        <f t="shared" si="68"/>
        <v>329309.5238461101</v>
      </c>
      <c r="F229" s="183">
        <f>IF(J229&gt;2036,F217*IF(AND(MONTH(B229)=2,OR(J217=2036,J217=2040)),28/29,1),INDEX([12]Delta!$F$1:$EE$65554,$L$14,$I229))</f>
        <v>8345.6403723769999</v>
      </c>
      <c r="G229" s="185">
        <f t="shared" si="69"/>
        <v>39.458868241684897</v>
      </c>
      <c r="I229" s="60">
        <f>I109</f>
        <v>105</v>
      </c>
      <c r="J229" s="73">
        <f t="shared" si="63"/>
        <v>2040</v>
      </c>
      <c r="K229" s="74">
        <f t="shared" si="64"/>
        <v>51136</v>
      </c>
      <c r="M229" s="41">
        <v>2.1000000000000001E-2</v>
      </c>
      <c r="T229" s="175"/>
    </row>
    <row r="230" spans="2:20" outlineLevel="1">
      <c r="B230" s="192">
        <f t="shared" si="66"/>
        <v>51167</v>
      </c>
      <c r="C230" s="177">
        <f t="shared" ref="C230:C240" si="72">(C218*(1+M230))*IF(AND(MONTH(K230)=2,OR(J218=2036,J218=2040)),28/29,1)</f>
        <v>108348.34985487016</v>
      </c>
      <c r="D230" s="178">
        <f>IF(ISNUMBER($F230)*SUM(F230:F241)&lt;&gt;0,VLOOKUP($J230,'Table 1'!$B$13:$C$33,2,FALSE)/12*1000*Study_MW,0)</f>
        <v>222742.07800854894</v>
      </c>
      <c r="E230" s="178">
        <f t="shared" si="68"/>
        <v>331090.42786341911</v>
      </c>
      <c r="F230" s="177">
        <f>IF(J230&gt;2036,F218*IF(AND(MONTH(B230)=2,OR(J218=2036,J218=2040)),28/29,1),INDEX([12]Delta!$F$1:$EE$65554,$L$14,$I230))</f>
        <v>10813.310134720999</v>
      </c>
      <c r="G230" s="179">
        <f t="shared" si="69"/>
        <v>30.618785897974412</v>
      </c>
      <c r="I230" s="77">
        <f t="shared" ref="I230:I240" si="73">I110</f>
        <v>106</v>
      </c>
      <c r="J230" s="73">
        <f t="shared" si="63"/>
        <v>2040</v>
      </c>
      <c r="K230" s="78">
        <f t="shared" si="64"/>
        <v>51167</v>
      </c>
      <c r="M230" s="41">
        <v>2.1000000000000001E-2</v>
      </c>
      <c r="T230" s="175"/>
    </row>
    <row r="231" spans="2:20" outlineLevel="1">
      <c r="B231" s="192">
        <f t="shared" si="66"/>
        <v>51196</v>
      </c>
      <c r="C231" s="177">
        <f t="shared" si="72"/>
        <v>164561.13075073302</v>
      </c>
      <c r="D231" s="178">
        <f>IF(ISNUMBER($F231)*SUM(F231:F242)&lt;&gt;0,VLOOKUP($J231,'Table 1'!$B$13:$C$33,2,FALSE)/12*1000*Study_MW,0)</f>
        <v>222742.07800854894</v>
      </c>
      <c r="E231" s="178">
        <f t="shared" si="68"/>
        <v>387303.20875928196</v>
      </c>
      <c r="F231" s="177">
        <f>IF(J231&gt;2036,F219*IF(AND(MONTH(B231)=2,OR(J219=2036,J219=2040)),28/29,1),INDEX([12]Delta!$F$1:$EE$65554,$L$14,$I231))</f>
        <v>16499.278316294</v>
      </c>
      <c r="G231" s="179">
        <f t="shared" si="69"/>
        <v>23.473948456084742</v>
      </c>
      <c r="I231" s="77">
        <f t="shared" si="73"/>
        <v>107</v>
      </c>
      <c r="J231" s="73">
        <f t="shared" si="63"/>
        <v>2040</v>
      </c>
      <c r="K231" s="78">
        <f t="shared" si="64"/>
        <v>51196</v>
      </c>
      <c r="M231" s="41">
        <v>2.1000000000000001E-2</v>
      </c>
      <c r="T231" s="175"/>
    </row>
    <row r="232" spans="2:20" outlineLevel="1">
      <c r="B232" s="192">
        <f t="shared" si="66"/>
        <v>51227</v>
      </c>
      <c r="C232" s="177">
        <f t="shared" si="72"/>
        <v>136223.57471629596</v>
      </c>
      <c r="D232" s="178">
        <f>IF(ISNUMBER($F232)*SUM(F232:F243)&lt;&gt;0,VLOOKUP($J232,'Table 1'!$B$13:$C$33,2,FALSE)/12*1000*Study_MW,0)</f>
        <v>222742.07800854894</v>
      </c>
      <c r="E232" s="178">
        <f t="shared" si="68"/>
        <v>358965.65272484487</v>
      </c>
      <c r="F232" s="177">
        <f>IF(J232&gt;2036,F220*IF(AND(MONTH(B232)=2,OR(J220=2036,J220=2040)),28/29,1),INDEX([12]Delta!$F$1:$EE$65554,$L$14,$I232))</f>
        <v>18759.829568722998</v>
      </c>
      <c r="G232" s="179">
        <f t="shared" si="69"/>
        <v>19.134803512464963</v>
      </c>
      <c r="I232" s="77">
        <f t="shared" si="73"/>
        <v>108</v>
      </c>
      <c r="J232" s="73">
        <f t="shared" si="63"/>
        <v>2040</v>
      </c>
      <c r="K232" s="78">
        <f t="shared" si="64"/>
        <v>51227</v>
      </c>
      <c r="M232" s="41">
        <v>2.1000000000000001E-2</v>
      </c>
      <c r="T232" s="175"/>
    </row>
    <row r="233" spans="2:20" outlineLevel="1">
      <c r="B233" s="192">
        <f t="shared" si="66"/>
        <v>51257</v>
      </c>
      <c r="C233" s="177">
        <f t="shared" si="72"/>
        <v>105645.52286227189</v>
      </c>
      <c r="D233" s="178">
        <f>IF(ISNUMBER($F233)*SUM(F233:F244)&lt;&gt;0,VLOOKUP($J233,'Table 1'!$B$13:$C$33,2,FALSE)/12*1000*Study_MW,0)</f>
        <v>222742.07800854894</v>
      </c>
      <c r="E233" s="178">
        <f t="shared" si="68"/>
        <v>328387.60087082081</v>
      </c>
      <c r="F233" s="177">
        <f>IF(J233&gt;2036,F221*IF(AND(MONTH(B233)=2,OR(J221=2036,J221=2040)),28/29,1),INDEX([12]Delta!$F$1:$EE$65554,$L$14,$I233))</f>
        <v>22050.55367202</v>
      </c>
      <c r="G233" s="179">
        <f t="shared" si="69"/>
        <v>14.892487769480029</v>
      </c>
      <c r="I233" s="77">
        <f t="shared" si="73"/>
        <v>109</v>
      </c>
      <c r="J233" s="73">
        <f t="shared" si="63"/>
        <v>2040</v>
      </c>
      <c r="K233" s="78">
        <f t="shared" si="64"/>
        <v>51257</v>
      </c>
      <c r="M233" s="41">
        <v>2.1000000000000001E-2</v>
      </c>
      <c r="T233" s="175"/>
    </row>
    <row r="234" spans="2:20" outlineLevel="1">
      <c r="B234" s="192">
        <f t="shared" si="66"/>
        <v>51288</v>
      </c>
      <c r="C234" s="177">
        <f t="shared" si="72"/>
        <v>277694.37556099094</v>
      </c>
      <c r="D234" s="178">
        <f>IF(ISNUMBER($F234)*SUM(F234:F245)&lt;&gt;0,VLOOKUP($J234,'Table 1'!$B$13:$C$33,2,FALSE)/12*1000*Study_MW,0)</f>
        <v>222742.07800854894</v>
      </c>
      <c r="E234" s="178">
        <f t="shared" si="68"/>
        <v>500436.45356953988</v>
      </c>
      <c r="F234" s="177">
        <f>IF(J234&gt;2036,F222*IF(AND(MONTH(B234)=2,OR(J222=2036,J222=2040)),28/29,1),INDEX([12]Delta!$F$1:$EE$65554,$L$14,$I234))</f>
        <v>23529.0566745</v>
      </c>
      <c r="G234" s="179">
        <f t="shared" si="69"/>
        <v>21.268870252324909</v>
      </c>
      <c r="I234" s="77">
        <f t="shared" si="73"/>
        <v>110</v>
      </c>
      <c r="J234" s="73">
        <f t="shared" si="63"/>
        <v>2040</v>
      </c>
      <c r="K234" s="78">
        <f t="shared" si="64"/>
        <v>51288</v>
      </c>
      <c r="M234" s="41">
        <v>2.1000000000000001E-2</v>
      </c>
      <c r="T234" s="175"/>
    </row>
    <row r="235" spans="2:20" outlineLevel="1">
      <c r="B235" s="192">
        <f t="shared" si="66"/>
        <v>51318</v>
      </c>
      <c r="C235" s="177">
        <f t="shared" si="72"/>
        <v>629649.30596691021</v>
      </c>
      <c r="D235" s="178">
        <f>IF(ISNUMBER($F235)*SUM(F235:F246)&lt;&gt;0,VLOOKUP($J235,'Table 1'!$B$13:$C$33,2,FALSE)/12*1000*Study_MW,0)</f>
        <v>222742.07800854894</v>
      </c>
      <c r="E235" s="178">
        <f t="shared" si="68"/>
        <v>852391.38397545915</v>
      </c>
      <c r="F235" s="177">
        <f>IF(J235&gt;2036,F223*IF(AND(MONTH(B235)=2,OR(J223=2036,J223=2040)),28/29,1),INDEX([12]Delta!$F$1:$EE$65554,$L$14,$I235))</f>
        <v>24422.989396346002</v>
      </c>
      <c r="G235" s="179">
        <f t="shared" si="69"/>
        <v>34.901189618621707</v>
      </c>
      <c r="I235" s="77">
        <f t="shared" si="73"/>
        <v>111</v>
      </c>
      <c r="J235" s="73">
        <f t="shared" si="63"/>
        <v>2040</v>
      </c>
      <c r="K235" s="78">
        <f t="shared" si="64"/>
        <v>51318</v>
      </c>
      <c r="M235" s="41">
        <v>2.1000000000000001E-2</v>
      </c>
      <c r="T235" s="175"/>
    </row>
    <row r="236" spans="2:20" outlineLevel="1">
      <c r="B236" s="192">
        <f t="shared" si="66"/>
        <v>51349</v>
      </c>
      <c r="C236" s="177">
        <f t="shared" si="72"/>
        <v>535323.41832500789</v>
      </c>
      <c r="D236" s="178">
        <f>IF(ISNUMBER($F236)*SUM(F236:F247)&lt;&gt;0,VLOOKUP($J236,'Table 1'!$B$13:$C$33,2,FALSE)/12*1000*Study_MW,0)</f>
        <v>222742.07800854894</v>
      </c>
      <c r="E236" s="178">
        <f t="shared" si="68"/>
        <v>758065.49633355683</v>
      </c>
      <c r="F236" s="177">
        <f>IF(J236&gt;2036,F224*IF(AND(MONTH(B236)=2,OR(J224=2036,J224=2040)),28/29,1),INDEX([12]Delta!$F$1:$EE$65554,$L$14,$I236))</f>
        <v>22379.322048506001</v>
      </c>
      <c r="G236" s="179">
        <f t="shared" si="69"/>
        <v>33.873479039735422</v>
      </c>
      <c r="I236" s="77">
        <f t="shared" si="73"/>
        <v>112</v>
      </c>
      <c r="J236" s="73">
        <f t="shared" si="63"/>
        <v>2040</v>
      </c>
      <c r="K236" s="78">
        <f t="shared" si="64"/>
        <v>51349</v>
      </c>
      <c r="M236" s="41">
        <v>2.1000000000000001E-2</v>
      </c>
      <c r="T236" s="175"/>
    </row>
    <row r="237" spans="2:20" outlineLevel="1">
      <c r="B237" s="192">
        <f t="shared" si="66"/>
        <v>51380</v>
      </c>
      <c r="C237" s="177">
        <f t="shared" si="72"/>
        <v>173895.80223985898</v>
      </c>
      <c r="D237" s="178">
        <f>IF(ISNUMBER($F237)*SUM(F237:F248)&lt;&gt;0,VLOOKUP($J237,'Table 1'!$B$13:$C$33,2,FALSE)/12*1000*Study_MW,0)</f>
        <v>222742.07800854894</v>
      </c>
      <c r="E237" s="178">
        <f t="shared" si="68"/>
        <v>396637.88024840795</v>
      </c>
      <c r="F237" s="177">
        <f>IF(J237&gt;2036,F225*IF(AND(MONTH(B237)=2,OR(J225=2036,J225=2040)),28/29,1),INDEX([12]Delta!$F$1:$EE$65554,$L$14,$I237))</f>
        <v>19243.373697964998</v>
      </c>
      <c r="G237" s="179">
        <f t="shared" si="69"/>
        <v>20.611660225168976</v>
      </c>
      <c r="I237" s="77">
        <f t="shared" si="73"/>
        <v>113</v>
      </c>
      <c r="J237" s="73">
        <f t="shared" si="63"/>
        <v>2040</v>
      </c>
      <c r="K237" s="78">
        <f t="shared" si="64"/>
        <v>51380</v>
      </c>
      <c r="M237" s="41">
        <v>2.1000000000000001E-2</v>
      </c>
      <c r="T237" s="175"/>
    </row>
    <row r="238" spans="2:20" outlineLevel="1">
      <c r="B238" s="192">
        <f t="shared" si="66"/>
        <v>51410</v>
      </c>
      <c r="C238" s="177">
        <f t="shared" si="72"/>
        <v>171424.59548514994</v>
      </c>
      <c r="D238" s="178">
        <f>IF(ISNUMBER($F238)*SUM(F238:F249)&lt;&gt;0,VLOOKUP($J238,'Table 1'!$B$13:$C$33,2,FALSE)/12*1000*Study_MW,0)</f>
        <v>222742.07800854894</v>
      </c>
      <c r="E238" s="178">
        <f t="shared" si="68"/>
        <v>394166.67349369888</v>
      </c>
      <c r="F238" s="177">
        <f>IF(J238&gt;2036,F226*IF(AND(MONTH(B238)=2,OR(J226=2036,J226=2040)),28/29,1),INDEX([12]Delta!$F$1:$EE$65554,$L$14,$I238))</f>
        <v>15628.962646368</v>
      </c>
      <c r="G238" s="179">
        <f t="shared" si="69"/>
        <v>25.220271006617249</v>
      </c>
      <c r="I238" s="77">
        <f t="shared" si="73"/>
        <v>114</v>
      </c>
      <c r="J238" s="73">
        <f t="shared" si="63"/>
        <v>2040</v>
      </c>
      <c r="K238" s="78">
        <f t="shared" si="64"/>
        <v>51410</v>
      </c>
      <c r="M238" s="41">
        <v>2.1000000000000001E-2</v>
      </c>
      <c r="T238" s="175"/>
    </row>
    <row r="239" spans="2:20" outlineLevel="1">
      <c r="B239" s="192">
        <f t="shared" si="66"/>
        <v>51441</v>
      </c>
      <c r="C239" s="177">
        <f t="shared" si="72"/>
        <v>125715.49032853298</v>
      </c>
      <c r="D239" s="178">
        <f>IF(ISNUMBER($F239)*SUM(F239:F250)&lt;&gt;0,VLOOKUP($J239,'Table 1'!$B$13:$C$33,2,FALSE)/12*1000*Study_MW,0)</f>
        <v>222742.07800854894</v>
      </c>
      <c r="E239" s="178">
        <f t="shared" si="68"/>
        <v>348457.56833708193</v>
      </c>
      <c r="F239" s="177">
        <f>IF(J239&gt;2036,F227*IF(AND(MONTH(B239)=2,OR(J227=2036,J227=2040)),28/29,1),INDEX([12]Delta!$F$1:$EE$65554,$L$14,$I239))</f>
        <v>9622.1357658380002</v>
      </c>
      <c r="G239" s="179">
        <f t="shared" si="69"/>
        <v>36.21416043351104</v>
      </c>
      <c r="I239" s="77">
        <f t="shared" si="73"/>
        <v>115</v>
      </c>
      <c r="J239" s="73">
        <f t="shared" si="63"/>
        <v>2040</v>
      </c>
      <c r="K239" s="78">
        <f t="shared" si="64"/>
        <v>51441</v>
      </c>
      <c r="M239" s="41">
        <v>2.1000000000000001E-2</v>
      </c>
      <c r="T239" s="175"/>
    </row>
    <row r="240" spans="2:20" outlineLevel="1">
      <c r="B240" s="193">
        <f t="shared" si="66"/>
        <v>51471</v>
      </c>
      <c r="C240" s="180">
        <f t="shared" si="72"/>
        <v>109964.07773692605</v>
      </c>
      <c r="D240" s="181">
        <f>IF(ISNUMBER($F240)*SUM(F240:F251)&lt;&gt;0,VLOOKUP($J240,'Table 1'!$B$13:$C$33,2,FALSE)/12*1000*Study_MW,0)</f>
        <v>222742.07800854894</v>
      </c>
      <c r="E240" s="181">
        <f t="shared" si="68"/>
        <v>332706.15574547497</v>
      </c>
      <c r="F240" s="180">
        <f>IF(J240&gt;2036,F228*IF(AND(MONTH(B240)=2,OR(J228=2036,J228=2040)),28/29,1),INDEX([12]Delta!$F$1:$EE$65554,$L$14,$I240))</f>
        <v>6899.1464742779999</v>
      </c>
      <c r="G240" s="182">
        <f t="shared" si="69"/>
        <v>48.224248751044655</v>
      </c>
      <c r="I240" s="64">
        <f t="shared" si="73"/>
        <v>116</v>
      </c>
      <c r="J240" s="73">
        <f t="shared" si="63"/>
        <v>2040</v>
      </c>
      <c r="K240" s="82">
        <f t="shared" si="64"/>
        <v>51471</v>
      </c>
      <c r="M240" s="41">
        <v>2.1000000000000001E-2</v>
      </c>
      <c r="T240" s="175"/>
    </row>
    <row r="241" spans="2:20" outlineLevel="1">
      <c r="B241" s="191">
        <f t="shared" ref="B241:B304" si="74">EDATE(B240,1)</f>
        <v>51502</v>
      </c>
      <c r="C241" s="183">
        <f>(C229*(1+M241))*IF(AND(MONTH(K241)=2,OR(J229=2036,J229=2040)),28/29,1)</f>
        <v>108805.36220014993</v>
      </c>
      <c r="D241" s="184">
        <f>IF(ISNUMBER($F241)*SUM(F241:F252)&lt;&gt;0,VLOOKUP($J241,'Table 1'!$B$13:$C$33,2,FALSE)/12*1000*Study_MW,0)</f>
        <v>227435.13008190159</v>
      </c>
      <c r="E241" s="184">
        <f t="shared" si="61"/>
        <v>336240.49228205153</v>
      </c>
      <c r="F241" s="183">
        <f>IF(J241&gt;2036,F229*IF(AND(MONTH(B241)=2,OR(J229=2036,J229=2040)),28/29,1),INDEX([12]Delta!$F$1:$EE$65554,$L$14,$I241))</f>
        <v>8345.6403723769999</v>
      </c>
      <c r="G241" s="185">
        <f t="shared" ref="G241" si="75">IFERROR(E241/$F241,0)</f>
        <v>40.289357949686455</v>
      </c>
      <c r="I241" s="60">
        <f>I121</f>
        <v>118</v>
      </c>
      <c r="J241" s="73">
        <f t="shared" ref="J241:J252" si="76">YEAR(B241)</f>
        <v>2041</v>
      </c>
      <c r="K241" s="74">
        <f t="shared" ref="K241:K252" si="77">IF(ISNUMBER(F241),IF(F241&lt;&gt;0,B241,""),"")</f>
        <v>51502</v>
      </c>
      <c r="M241" s="41">
        <v>2.1000000000000001E-2</v>
      </c>
      <c r="T241" s="175"/>
    </row>
    <row r="242" spans="2:20" outlineLevel="1">
      <c r="B242" s="192">
        <f t="shared" si="74"/>
        <v>51533</v>
      </c>
      <c r="C242" s="177">
        <f t="shared" ref="C242:C252" si="78">(C230*(1+M242))*IF(AND(MONTH(K242)=2,OR(J230=2036,J230=2040)),28/29,1)</f>
        <v>106809.05605693201</v>
      </c>
      <c r="D242" s="178">
        <f>IF(ISNUMBER($F242)*SUM(F242:F253)&lt;&gt;0,VLOOKUP($J242,'Table 1'!$B$13:$C$33,2,FALSE)/12*1000*Study_MW,0)</f>
        <v>227435.13008190159</v>
      </c>
      <c r="E242" s="178">
        <f t="shared" ref="E242:E253" si="79">C242+D242</f>
        <v>334244.18613883358</v>
      </c>
      <c r="F242" s="177">
        <f>IF(J242&gt;2036,F230*IF(AND(MONTH(B242)=2,OR(J230=2036,J230=2040)),28/29,1),INDEX([12]Delta!$F$1:$EE$65554,$L$14,$I242))</f>
        <v>10440.437371454758</v>
      </c>
      <c r="G242" s="179">
        <f t="shared" ref="G242:G253" si="80">IFERROR(E242/$F242,0)</f>
        <v>32.014385436829684</v>
      </c>
      <c r="I242" s="77">
        <f t="shared" ref="I242:I305" si="81">I122</f>
        <v>119</v>
      </c>
      <c r="J242" s="73">
        <f t="shared" si="76"/>
        <v>2041</v>
      </c>
      <c r="K242" s="78">
        <f t="shared" si="77"/>
        <v>51533</v>
      </c>
      <c r="M242" s="41">
        <v>2.1000000000000001E-2</v>
      </c>
      <c r="T242" s="175"/>
    </row>
    <row r="243" spans="2:20" outlineLevel="1">
      <c r="B243" s="192">
        <f t="shared" si="74"/>
        <v>51561</v>
      </c>
      <c r="C243" s="177">
        <f t="shared" si="78"/>
        <v>168016.91449649839</v>
      </c>
      <c r="D243" s="178">
        <f>IF(ISNUMBER($F243)*SUM(F243:F254)&lt;&gt;0,VLOOKUP($J243,'Table 1'!$B$13:$C$33,2,FALSE)/12*1000*Study_MW,0)</f>
        <v>227435.13008190159</v>
      </c>
      <c r="E243" s="178">
        <f t="shared" si="79"/>
        <v>395452.04457839997</v>
      </c>
      <c r="F243" s="177">
        <f>IF(J243&gt;2036,F231*IF(AND(MONTH(B243)=2,OR(J231=2036,J231=2040)),28/29,1),INDEX([12]Delta!$F$1:$EE$65554,$L$14,$I243))</f>
        <v>16499.278316294</v>
      </c>
      <c r="G243" s="179">
        <f t="shared" si="80"/>
        <v>23.967838895587818</v>
      </c>
      <c r="I243" s="77">
        <f t="shared" si="81"/>
        <v>120</v>
      </c>
      <c r="J243" s="73">
        <f t="shared" si="76"/>
        <v>2041</v>
      </c>
      <c r="K243" s="78">
        <f t="shared" si="77"/>
        <v>51561</v>
      </c>
      <c r="M243" s="41">
        <v>2.1000000000000001E-2</v>
      </c>
      <c r="T243" s="175"/>
    </row>
    <row r="244" spans="2:20" outlineLevel="1">
      <c r="B244" s="192">
        <f t="shared" si="74"/>
        <v>51592</v>
      </c>
      <c r="C244" s="177">
        <f t="shared" si="78"/>
        <v>139084.26978533817</v>
      </c>
      <c r="D244" s="178">
        <f>IF(ISNUMBER($F244)*SUM(F244:F255)&lt;&gt;0,VLOOKUP($J244,'Table 1'!$B$13:$C$33,2,FALSE)/12*1000*Study_MW,0)</f>
        <v>227435.13008190159</v>
      </c>
      <c r="E244" s="178">
        <f t="shared" si="79"/>
        <v>366519.39986723976</v>
      </c>
      <c r="F244" s="177">
        <f>IF(J244&gt;2036,F232*IF(AND(MONTH(B244)=2,OR(J232=2036,J232=2040)),28/29,1),INDEX([12]Delta!$F$1:$EE$65554,$L$14,$I244))</f>
        <v>18759.829568722998</v>
      </c>
      <c r="G244" s="179">
        <f t="shared" si="80"/>
        <v>19.537458937170349</v>
      </c>
      <c r="I244" s="77">
        <f t="shared" si="81"/>
        <v>121</v>
      </c>
      <c r="J244" s="73">
        <f t="shared" si="76"/>
        <v>2041</v>
      </c>
      <c r="K244" s="78">
        <f t="shared" si="77"/>
        <v>51592</v>
      </c>
      <c r="M244" s="41">
        <v>2.1000000000000001E-2</v>
      </c>
      <c r="T244" s="175"/>
    </row>
    <row r="245" spans="2:20" outlineLevel="1">
      <c r="B245" s="192">
        <f t="shared" si="74"/>
        <v>51622</v>
      </c>
      <c r="C245" s="177">
        <f t="shared" si="78"/>
        <v>107864.07884237959</v>
      </c>
      <c r="D245" s="178">
        <f>IF(ISNUMBER($F245)*SUM(F245:F256)&lt;&gt;0,VLOOKUP($J245,'Table 1'!$B$13:$C$33,2,FALSE)/12*1000*Study_MW,0)</f>
        <v>227435.13008190159</v>
      </c>
      <c r="E245" s="178">
        <f t="shared" si="79"/>
        <v>335299.20892428118</v>
      </c>
      <c r="F245" s="177">
        <f>IF(J245&gt;2036,F233*IF(AND(MONTH(B245)=2,OR(J233=2036,J233=2040)),28/29,1),INDEX([12]Delta!$F$1:$EE$65554,$L$14,$I245))</f>
        <v>22050.55367202</v>
      </c>
      <c r="G245" s="179">
        <f t="shared" si="80"/>
        <v>15.205931511358971</v>
      </c>
      <c r="I245" s="77">
        <f t="shared" si="81"/>
        <v>122</v>
      </c>
      <c r="J245" s="73">
        <f t="shared" si="76"/>
        <v>2041</v>
      </c>
      <c r="K245" s="78">
        <f t="shared" si="77"/>
        <v>51622</v>
      </c>
      <c r="M245" s="41">
        <v>2.1000000000000001E-2</v>
      </c>
      <c r="T245" s="175"/>
    </row>
    <row r="246" spans="2:20" outlineLevel="1">
      <c r="B246" s="192">
        <f t="shared" si="74"/>
        <v>51653</v>
      </c>
      <c r="C246" s="177">
        <f t="shared" si="78"/>
        <v>283525.95744777174</v>
      </c>
      <c r="D246" s="178">
        <f>IF(ISNUMBER($F246)*SUM(F246:F257)&lt;&gt;0,VLOOKUP($J246,'Table 1'!$B$13:$C$33,2,FALSE)/12*1000*Study_MW,0)</f>
        <v>227435.13008190159</v>
      </c>
      <c r="E246" s="178">
        <f t="shared" si="79"/>
        <v>510961.08752967336</v>
      </c>
      <c r="F246" s="177">
        <f>IF(J246&gt;2036,F234*IF(AND(MONTH(B246)=2,OR(J234=2036,J234=2040)),28/29,1),INDEX([12]Delta!$F$1:$EE$65554,$L$14,$I246))</f>
        <v>23529.0566745</v>
      </c>
      <c r="G246" s="179">
        <f t="shared" si="80"/>
        <v>21.716173946039909</v>
      </c>
      <c r="I246" s="77">
        <f t="shared" si="81"/>
        <v>123</v>
      </c>
      <c r="J246" s="73">
        <f t="shared" si="76"/>
        <v>2041</v>
      </c>
      <c r="K246" s="78">
        <f t="shared" si="77"/>
        <v>51653</v>
      </c>
      <c r="M246" s="41">
        <v>2.1000000000000001E-2</v>
      </c>
      <c r="T246" s="175"/>
    </row>
    <row r="247" spans="2:20" outlineLevel="1">
      <c r="B247" s="192">
        <f t="shared" si="74"/>
        <v>51683</v>
      </c>
      <c r="C247" s="177">
        <f t="shared" si="78"/>
        <v>642871.94139221532</v>
      </c>
      <c r="D247" s="178">
        <f>IF(ISNUMBER($F247)*SUM(F247:F258)&lt;&gt;0,VLOOKUP($J247,'Table 1'!$B$13:$C$33,2,FALSE)/12*1000*Study_MW,0)</f>
        <v>227435.13008190159</v>
      </c>
      <c r="E247" s="178">
        <f t="shared" si="79"/>
        <v>870307.07147411688</v>
      </c>
      <c r="F247" s="177">
        <f>IF(J247&gt;2036,F235*IF(AND(MONTH(B247)=2,OR(J235=2036,J235=2040)),28/29,1),INDEX([12]Delta!$F$1:$EE$65554,$L$14,$I247))</f>
        <v>24422.989396346002</v>
      </c>
      <c r="G247" s="179">
        <f t="shared" si="80"/>
        <v>35.634747956133751</v>
      </c>
      <c r="I247" s="77">
        <f t="shared" si="81"/>
        <v>124</v>
      </c>
      <c r="J247" s="73">
        <f t="shared" si="76"/>
        <v>2041</v>
      </c>
      <c r="K247" s="78">
        <f t="shared" si="77"/>
        <v>51683</v>
      </c>
      <c r="M247" s="41">
        <v>2.1000000000000001E-2</v>
      </c>
      <c r="T247" s="175"/>
    </row>
    <row r="248" spans="2:20" outlineLevel="1">
      <c r="B248" s="192">
        <f t="shared" si="74"/>
        <v>51714</v>
      </c>
      <c r="C248" s="177">
        <f t="shared" si="78"/>
        <v>546565.21010983305</v>
      </c>
      <c r="D248" s="178">
        <f>IF(ISNUMBER($F248)*SUM(F248:F259)&lt;&gt;0,VLOOKUP($J248,'Table 1'!$B$13:$C$33,2,FALSE)/12*1000*Study_MW,0)</f>
        <v>227435.13008190159</v>
      </c>
      <c r="E248" s="178">
        <f t="shared" si="79"/>
        <v>774000.34019173461</v>
      </c>
      <c r="F248" s="177">
        <f>IF(J248&gt;2036,F236*IF(AND(MONTH(B248)=2,OR(J236=2036,J236=2040)),28/29,1),INDEX([12]Delta!$F$1:$EE$65554,$L$14,$I248))</f>
        <v>22379.322048506001</v>
      </c>
      <c r="G248" s="179">
        <f t="shared" si="80"/>
        <v>34.585513292767743</v>
      </c>
      <c r="I248" s="77">
        <f t="shared" si="81"/>
        <v>125</v>
      </c>
      <c r="J248" s="73">
        <f t="shared" si="76"/>
        <v>2041</v>
      </c>
      <c r="K248" s="78">
        <f t="shared" si="77"/>
        <v>51714</v>
      </c>
      <c r="M248" s="41">
        <v>2.1000000000000001E-2</v>
      </c>
      <c r="T248" s="175"/>
    </row>
    <row r="249" spans="2:20" outlineLevel="1">
      <c r="B249" s="192">
        <f t="shared" si="74"/>
        <v>51745</v>
      </c>
      <c r="C249" s="177">
        <f t="shared" si="78"/>
        <v>177547.61408689601</v>
      </c>
      <c r="D249" s="178">
        <f>IF(ISNUMBER($F249)*SUM(F249:F260)&lt;&gt;0,VLOOKUP($J249,'Table 1'!$B$13:$C$33,2,FALSE)/12*1000*Study_MW,0)</f>
        <v>227435.13008190159</v>
      </c>
      <c r="E249" s="178">
        <f t="shared" si="79"/>
        <v>404982.74416879762</v>
      </c>
      <c r="F249" s="177">
        <f>IF(J249&gt;2036,F237*IF(AND(MONTH(B249)=2,OR(J237=2036,J237=2040)),28/29,1),INDEX([12]Delta!$F$1:$EE$65554,$L$14,$I249))</f>
        <v>19243.373697964998</v>
      </c>
      <c r="G249" s="179">
        <f t="shared" si="80"/>
        <v>21.045308921669221</v>
      </c>
      <c r="I249" s="77">
        <f t="shared" si="81"/>
        <v>126</v>
      </c>
      <c r="J249" s="73">
        <f t="shared" si="76"/>
        <v>2041</v>
      </c>
      <c r="K249" s="78">
        <f t="shared" si="77"/>
        <v>51745</v>
      </c>
      <c r="M249" s="41">
        <v>2.1000000000000001E-2</v>
      </c>
      <c r="T249" s="175"/>
    </row>
    <row r="250" spans="2:20" outlineLevel="1">
      <c r="B250" s="192">
        <f t="shared" si="74"/>
        <v>51775</v>
      </c>
      <c r="C250" s="177">
        <f t="shared" si="78"/>
        <v>175024.51199033807</v>
      </c>
      <c r="D250" s="178">
        <f>IF(ISNUMBER($F250)*SUM(F250:F261)&lt;&gt;0,VLOOKUP($J250,'Table 1'!$B$13:$C$33,2,FALSE)/12*1000*Study_MW,0)</f>
        <v>227435.13008190159</v>
      </c>
      <c r="E250" s="178">
        <f t="shared" si="79"/>
        <v>402459.64207223966</v>
      </c>
      <c r="F250" s="177">
        <f>IF(J250&gt;2036,F238*IF(AND(MONTH(B250)=2,OR(J238=2036,J238=2040)),28/29,1),INDEX([12]Delta!$F$1:$EE$65554,$L$14,$I250))</f>
        <v>15628.962646368</v>
      </c>
      <c r="G250" s="179">
        <f t="shared" si="80"/>
        <v>25.750886426602783</v>
      </c>
      <c r="I250" s="77">
        <f t="shared" si="81"/>
        <v>127</v>
      </c>
      <c r="J250" s="73">
        <f t="shared" si="76"/>
        <v>2041</v>
      </c>
      <c r="K250" s="78">
        <f t="shared" si="77"/>
        <v>51775</v>
      </c>
      <c r="M250" s="41">
        <v>2.1000000000000001E-2</v>
      </c>
      <c r="T250" s="175"/>
    </row>
    <row r="251" spans="2:20" outlineLevel="1">
      <c r="B251" s="192">
        <f t="shared" si="74"/>
        <v>51806</v>
      </c>
      <c r="C251" s="177">
        <f t="shared" si="78"/>
        <v>128355.51562543216</v>
      </c>
      <c r="D251" s="178">
        <f>IF(ISNUMBER($F251)*SUM(F251:F262)&lt;&gt;0,VLOOKUP($J251,'Table 1'!$B$13:$C$33,2,FALSE)/12*1000*Study_MW,0)</f>
        <v>227435.13008190159</v>
      </c>
      <c r="E251" s="178">
        <f t="shared" si="79"/>
        <v>355790.64570733375</v>
      </c>
      <c r="F251" s="177">
        <f>IF(J251&gt;2036,F239*IF(AND(MONTH(B251)=2,OR(J239=2036,J239=2040)),28/29,1),INDEX([12]Delta!$F$1:$EE$65554,$L$14,$I251))</f>
        <v>9622.1357658380002</v>
      </c>
      <c r="G251" s="179">
        <f t="shared" si="80"/>
        <v>36.976265391153277</v>
      </c>
      <c r="I251" s="77">
        <f t="shared" si="81"/>
        <v>128</v>
      </c>
      <c r="J251" s="73">
        <f t="shared" si="76"/>
        <v>2041</v>
      </c>
      <c r="K251" s="78">
        <f t="shared" si="77"/>
        <v>51806</v>
      </c>
      <c r="M251" s="41">
        <v>2.1000000000000001E-2</v>
      </c>
      <c r="O251" s="175"/>
      <c r="P251" s="175"/>
      <c r="T251" s="175"/>
    </row>
    <row r="252" spans="2:20" outlineLevel="1" collapsed="1">
      <c r="B252" s="193">
        <f t="shared" si="74"/>
        <v>51836</v>
      </c>
      <c r="C252" s="180">
        <f t="shared" si="78"/>
        <v>112273.32336940148</v>
      </c>
      <c r="D252" s="181">
        <f>IF(ISNUMBER($F252)*SUM(F252:F263)&lt;&gt;0,VLOOKUP($J252,'Table 1'!$B$13:$C$33,2,FALSE)/12*1000*Study_MW,0)</f>
        <v>227435.13008190159</v>
      </c>
      <c r="E252" s="181">
        <f t="shared" si="79"/>
        <v>339708.45345130307</v>
      </c>
      <c r="F252" s="180">
        <f>IF(J252&gt;2036,F240*IF(AND(MONTH(B252)=2,OR(J240=2036,J240=2040)),28/29,1),INDEX([12]Delta!$F$1:$EE$65554,$L$14,$I252))</f>
        <v>6899.1464742779999</v>
      </c>
      <c r="G252" s="182">
        <f t="shared" si="80"/>
        <v>49.239200054359443</v>
      </c>
      <c r="I252" s="64">
        <f t="shared" si="81"/>
        <v>129</v>
      </c>
      <c r="J252" s="73">
        <f t="shared" si="76"/>
        <v>2041</v>
      </c>
      <c r="K252" s="82">
        <f t="shared" si="77"/>
        <v>51836</v>
      </c>
      <c r="M252" s="41">
        <v>2.1000000000000001E-2</v>
      </c>
      <c r="O252" s="175"/>
      <c r="P252" s="175"/>
      <c r="T252" s="175"/>
    </row>
    <row r="253" spans="2:20" outlineLevel="1">
      <c r="B253" s="191">
        <f t="shared" si="74"/>
        <v>51867</v>
      </c>
      <c r="C253" s="183">
        <f>(C241*(1+M253))*IF(AND(MONTH(K253)=2,OR(J241=2036,J241=2040)),28/29,1)</f>
        <v>111090.27480635307</v>
      </c>
      <c r="D253" s="184">
        <f>IF(ISNUMBER($F253)*SUM(F253:F264)&lt;&gt;0,VLOOKUP($J253,'Table 1'!$B$13:$C$33,2,FALSE)/12*1000*Study_MW,0)</f>
        <v>232212.89428654232</v>
      </c>
      <c r="E253" s="184">
        <f t="shared" si="79"/>
        <v>343303.1690928954</v>
      </c>
      <c r="F253" s="183">
        <f>IF(J253&gt;2036,F241*IF(AND(MONTH(B253)=2,OR(J241=2036,J241=2040)),28/29,1),INDEX([12]Delta!$F$1:$EE$65554,$L$14,$I253))</f>
        <v>8345.6403723769999</v>
      </c>
      <c r="G253" s="185">
        <f t="shared" si="80"/>
        <v>41.135629355559686</v>
      </c>
      <c r="I253" s="60">
        <f>I133</f>
        <v>1</v>
      </c>
      <c r="J253" s="73">
        <f t="shared" ref="J253:J276" si="82">YEAR(B253)</f>
        <v>2042</v>
      </c>
      <c r="K253" s="74">
        <f t="shared" ref="K253:K276" si="83">IF(ISNUMBER(F253),IF(F253&lt;&gt;0,B253,""),"")</f>
        <v>51867</v>
      </c>
      <c r="M253" s="41">
        <v>2.1000000000000001E-2</v>
      </c>
      <c r="O253" s="175"/>
      <c r="P253" s="175"/>
      <c r="T253" s="175"/>
    </row>
    <row r="254" spans="2:20" outlineLevel="1">
      <c r="B254" s="192">
        <f t="shared" si="74"/>
        <v>51898</v>
      </c>
      <c r="C254" s="177">
        <f t="shared" ref="C254:C264" si="84">(C242*(1+M254))*IF(AND(MONTH(K254)=2,OR(J242=2036,J242=2040)),28/29,1)</f>
        <v>109052.04623412757</v>
      </c>
      <c r="D254" s="178">
        <f>IF(ISNUMBER($F254)*SUM(F254:F265)&lt;&gt;0,VLOOKUP($J254,'Table 1'!$B$13:$C$33,2,FALSE)/12*1000*Study_MW,0)</f>
        <v>232212.89428654232</v>
      </c>
      <c r="E254" s="178">
        <f t="shared" ref="E254:E276" si="85">C254+D254</f>
        <v>341264.94052066992</v>
      </c>
      <c r="F254" s="177">
        <f>IF(J254&gt;2036,F242*IF(AND(MONTH(B254)=2,OR(J242=2036,J242=2040)),28/29,1),INDEX([12]Delta!$F$1:$EE$65554,$L$14,$I254))</f>
        <v>10440.437371454758</v>
      </c>
      <c r="G254" s="179">
        <f t="shared" ref="G254:G276" si="86">IFERROR(E254/$F254,0)</f>
        <v>32.686843316902007</v>
      </c>
      <c r="I254" s="77">
        <f t="shared" si="81"/>
        <v>2</v>
      </c>
      <c r="J254" s="73">
        <f t="shared" si="82"/>
        <v>2042</v>
      </c>
      <c r="K254" s="78">
        <f t="shared" si="83"/>
        <v>51898</v>
      </c>
      <c r="M254" s="41">
        <v>2.1000000000000001E-2</v>
      </c>
      <c r="O254" s="175"/>
      <c r="P254" s="175"/>
      <c r="T254" s="175"/>
    </row>
    <row r="255" spans="2:20" outlineLevel="1">
      <c r="B255" s="192">
        <f t="shared" si="74"/>
        <v>51926</v>
      </c>
      <c r="C255" s="177">
        <f t="shared" si="84"/>
        <v>171545.26970092484</v>
      </c>
      <c r="D255" s="178">
        <f>IF(ISNUMBER($F255)*SUM(F255:F266)&lt;&gt;0,VLOOKUP($J255,'Table 1'!$B$13:$C$33,2,FALSE)/12*1000*Study_MW,0)</f>
        <v>232212.89428654232</v>
      </c>
      <c r="E255" s="178">
        <f t="shared" si="85"/>
        <v>403758.16398746718</v>
      </c>
      <c r="F255" s="177">
        <f>IF(J255&gt;2036,F243*IF(AND(MONTH(B255)=2,OR(J243=2036,J243=2040)),28/29,1),INDEX([12]Delta!$F$1:$EE$65554,$L$14,$I255))</f>
        <v>16499.278316294</v>
      </c>
      <c r="G255" s="179">
        <f t="shared" si="86"/>
        <v>24.471262090823235</v>
      </c>
      <c r="I255" s="77">
        <f t="shared" si="81"/>
        <v>3</v>
      </c>
      <c r="J255" s="73">
        <f t="shared" si="82"/>
        <v>2042</v>
      </c>
      <c r="K255" s="78">
        <f t="shared" si="83"/>
        <v>51926</v>
      </c>
      <c r="M255" s="41">
        <v>2.1000000000000001E-2</v>
      </c>
      <c r="O255" s="175"/>
      <c r="P255" s="175"/>
      <c r="T255" s="175"/>
    </row>
    <row r="256" spans="2:20" outlineLevel="1">
      <c r="B256" s="192">
        <f t="shared" si="74"/>
        <v>51957</v>
      </c>
      <c r="C256" s="177">
        <f t="shared" si="84"/>
        <v>142005.03945083026</v>
      </c>
      <c r="D256" s="178">
        <f>IF(ISNUMBER($F256)*SUM(F256:F267)&lt;&gt;0,VLOOKUP($J256,'Table 1'!$B$13:$C$33,2,FALSE)/12*1000*Study_MW,0)</f>
        <v>232212.89428654232</v>
      </c>
      <c r="E256" s="178">
        <f t="shared" si="85"/>
        <v>374217.93373737257</v>
      </c>
      <c r="F256" s="177">
        <f>IF(J256&gt;2036,F244*IF(AND(MONTH(B256)=2,OR(J244=2036,J244=2040)),28/29,1),INDEX([12]Delta!$F$1:$EE$65554,$L$14,$I256))</f>
        <v>18759.829568722998</v>
      </c>
      <c r="G256" s="179">
        <f t="shared" si="86"/>
        <v>19.947832274621565</v>
      </c>
      <c r="I256" s="77">
        <f t="shared" si="81"/>
        <v>4</v>
      </c>
      <c r="J256" s="73">
        <f t="shared" si="82"/>
        <v>2042</v>
      </c>
      <c r="K256" s="78">
        <f t="shared" si="83"/>
        <v>51957</v>
      </c>
      <c r="M256" s="41">
        <v>2.1000000000000001E-2</v>
      </c>
      <c r="O256" s="175"/>
      <c r="P256" s="175"/>
      <c r="T256" s="175"/>
    </row>
    <row r="257" spans="2:20" outlineLevel="1">
      <c r="B257" s="192">
        <f t="shared" si="74"/>
        <v>51987</v>
      </c>
      <c r="C257" s="177">
        <f t="shared" si="84"/>
        <v>110129.22449806955</v>
      </c>
      <c r="D257" s="178">
        <f>IF(ISNUMBER($F257)*SUM(F257:F268)&lt;&gt;0,VLOOKUP($J257,'Table 1'!$B$13:$C$33,2,FALSE)/12*1000*Study_MW,0)</f>
        <v>232212.89428654232</v>
      </c>
      <c r="E257" s="178">
        <f t="shared" si="85"/>
        <v>342342.11878461187</v>
      </c>
      <c r="F257" s="177">
        <f>IF(J257&gt;2036,F245*IF(AND(MONTH(B257)=2,OR(J245=2036,J245=2040)),28/29,1),INDEX([12]Delta!$F$1:$EE$65554,$L$14,$I257))</f>
        <v>22050.55367202</v>
      </c>
      <c r="G257" s="179">
        <f t="shared" si="86"/>
        <v>15.525329834189634</v>
      </c>
      <c r="I257" s="77">
        <f t="shared" si="81"/>
        <v>5</v>
      </c>
      <c r="J257" s="73">
        <f t="shared" si="82"/>
        <v>2042</v>
      </c>
      <c r="K257" s="78">
        <f t="shared" si="83"/>
        <v>51987</v>
      </c>
      <c r="M257" s="41">
        <v>2.1000000000000001E-2</v>
      </c>
      <c r="O257" s="175"/>
      <c r="P257" s="175"/>
      <c r="T257" s="175"/>
    </row>
    <row r="258" spans="2:20" outlineLevel="1">
      <c r="B258" s="192">
        <f t="shared" si="74"/>
        <v>52018</v>
      </c>
      <c r="C258" s="177">
        <f t="shared" si="84"/>
        <v>289480.00255417492</v>
      </c>
      <c r="D258" s="178">
        <f>IF(ISNUMBER($F258)*SUM(F258:F269)&lt;&gt;0,VLOOKUP($J258,'Table 1'!$B$13:$C$33,2,FALSE)/12*1000*Study_MW,0)</f>
        <v>232212.89428654232</v>
      </c>
      <c r="E258" s="178">
        <f t="shared" si="85"/>
        <v>521692.89684071724</v>
      </c>
      <c r="F258" s="177">
        <f>IF(J258&gt;2036,F246*IF(AND(MONTH(B258)=2,OR(J246=2036,J246=2040)),28/29,1),INDEX([12]Delta!$F$1:$EE$65554,$L$14,$I258))</f>
        <v>23529.0566745</v>
      </c>
      <c r="G258" s="179">
        <f t="shared" si="86"/>
        <v>22.172282725049087</v>
      </c>
      <c r="I258" s="77">
        <f t="shared" si="81"/>
        <v>6</v>
      </c>
      <c r="J258" s="73">
        <f t="shared" si="82"/>
        <v>2042</v>
      </c>
      <c r="K258" s="78">
        <f t="shared" si="83"/>
        <v>52018</v>
      </c>
      <c r="M258" s="41">
        <v>2.1000000000000001E-2</v>
      </c>
      <c r="O258" s="175"/>
      <c r="P258" s="175"/>
      <c r="T258" s="175"/>
    </row>
    <row r="259" spans="2:20" outlineLevel="1">
      <c r="B259" s="192">
        <f t="shared" si="74"/>
        <v>52048</v>
      </c>
      <c r="C259" s="177">
        <f t="shared" si="84"/>
        <v>656372.25216145173</v>
      </c>
      <c r="D259" s="178">
        <f>IF(ISNUMBER($F259)*SUM(F259:F270)&lt;&gt;0,VLOOKUP($J259,'Table 1'!$B$13:$C$33,2,FALSE)/12*1000*Study_MW,0)</f>
        <v>232212.89428654232</v>
      </c>
      <c r="E259" s="178">
        <f t="shared" si="85"/>
        <v>888585.14644799405</v>
      </c>
      <c r="F259" s="177">
        <f>IF(J259&gt;2036,F247*IF(AND(MONTH(B259)=2,OR(J247=2036,J247=2040)),28/29,1),INDEX([12]Delta!$F$1:$EE$65554,$L$14,$I259))</f>
        <v>24422.989396346002</v>
      </c>
      <c r="G259" s="179">
        <f t="shared" si="86"/>
        <v>36.383144259192854</v>
      </c>
      <c r="I259" s="77">
        <f t="shared" si="81"/>
        <v>7</v>
      </c>
      <c r="J259" s="73">
        <f t="shared" si="82"/>
        <v>2042</v>
      </c>
      <c r="K259" s="78">
        <f t="shared" si="83"/>
        <v>52048</v>
      </c>
      <c r="M259" s="41">
        <v>2.1000000000000001E-2</v>
      </c>
      <c r="O259" s="175"/>
      <c r="P259" s="175"/>
    </row>
    <row r="260" spans="2:20" outlineLevel="1">
      <c r="B260" s="192">
        <f t="shared" si="74"/>
        <v>52079</v>
      </c>
      <c r="C260" s="177">
        <f t="shared" si="84"/>
        <v>558043.07952213951</v>
      </c>
      <c r="D260" s="178">
        <f>IF(ISNUMBER($F260)*SUM(F260:F271)&lt;&gt;0,VLOOKUP($J260,'Table 1'!$B$13:$C$33,2,FALSE)/12*1000*Study_MW,0)</f>
        <v>232212.89428654232</v>
      </c>
      <c r="E260" s="178">
        <f t="shared" si="85"/>
        <v>790255.97380868183</v>
      </c>
      <c r="F260" s="177">
        <f>IF(J260&gt;2036,F248*IF(AND(MONTH(B260)=2,OR(J248=2036,J248=2040)),28/29,1),INDEX([12]Delta!$F$1:$EE$65554,$L$14,$I260))</f>
        <v>22379.322048506001</v>
      </c>
      <c r="G260" s="179">
        <f t="shared" si="86"/>
        <v>35.311881749404371</v>
      </c>
      <c r="I260" s="77">
        <f t="shared" si="81"/>
        <v>8</v>
      </c>
      <c r="J260" s="73">
        <f t="shared" si="82"/>
        <v>2042</v>
      </c>
      <c r="K260" s="78">
        <f t="shared" si="83"/>
        <v>52079</v>
      </c>
      <c r="M260" s="41">
        <v>2.1000000000000001E-2</v>
      </c>
      <c r="O260" s="175"/>
      <c r="P260" s="175"/>
    </row>
    <row r="261" spans="2:20" outlineLevel="1">
      <c r="B261" s="192">
        <f t="shared" si="74"/>
        <v>52110</v>
      </c>
      <c r="C261" s="177">
        <f t="shared" si="84"/>
        <v>181276.1139827208</v>
      </c>
      <c r="D261" s="178">
        <f>IF(ISNUMBER($F261)*SUM(F261:F272)&lt;&gt;0,VLOOKUP($J261,'Table 1'!$B$13:$C$33,2,FALSE)/12*1000*Study_MW,0)</f>
        <v>232212.89428654232</v>
      </c>
      <c r="E261" s="178">
        <f t="shared" si="85"/>
        <v>413489.00826926308</v>
      </c>
      <c r="F261" s="177">
        <f>IF(J261&gt;2036,F249*IF(AND(MONTH(B261)=2,OR(J249=2036,J249=2040)),28/29,1),INDEX([12]Delta!$F$1:$EE$65554,$L$14,$I261))</f>
        <v>19243.373697964998</v>
      </c>
      <c r="G261" s="179">
        <f t="shared" si="86"/>
        <v>21.487344930218232</v>
      </c>
      <c r="I261" s="77">
        <f t="shared" si="81"/>
        <v>9</v>
      </c>
      <c r="J261" s="73">
        <f t="shared" si="82"/>
        <v>2042</v>
      </c>
      <c r="K261" s="78">
        <f t="shared" si="83"/>
        <v>52110</v>
      </c>
      <c r="M261" s="41">
        <v>2.1000000000000001E-2</v>
      </c>
      <c r="O261" s="175"/>
      <c r="P261" s="175"/>
    </row>
    <row r="262" spans="2:20" outlineLevel="1">
      <c r="B262" s="192">
        <f t="shared" si="74"/>
        <v>52140</v>
      </c>
      <c r="C262" s="177">
        <f t="shared" si="84"/>
        <v>178700.02674213515</v>
      </c>
      <c r="D262" s="178">
        <f>IF(ISNUMBER($F262)*SUM(F262:F273)&lt;&gt;0,VLOOKUP($J262,'Table 1'!$B$13:$C$33,2,FALSE)/12*1000*Study_MW,0)</f>
        <v>232212.89428654232</v>
      </c>
      <c r="E262" s="178">
        <f t="shared" si="85"/>
        <v>410912.92102867749</v>
      </c>
      <c r="F262" s="177">
        <f>IF(J262&gt;2036,F250*IF(AND(MONTH(B262)=2,OR(J250=2036,J250=2040)),28/29,1),INDEX([12]Delta!$F$1:$EE$65554,$L$14,$I262))</f>
        <v>15628.962646368</v>
      </c>
      <c r="G262" s="179">
        <f t="shared" si="86"/>
        <v>26.291759109435787</v>
      </c>
      <c r="I262" s="77">
        <f t="shared" si="81"/>
        <v>10</v>
      </c>
      <c r="J262" s="73">
        <f t="shared" si="82"/>
        <v>2042</v>
      </c>
      <c r="K262" s="78">
        <f t="shared" si="83"/>
        <v>52140</v>
      </c>
      <c r="M262" s="41">
        <v>2.1000000000000001E-2</v>
      </c>
    </row>
    <row r="263" spans="2:20" outlineLevel="1">
      <c r="B263" s="192">
        <f t="shared" si="74"/>
        <v>52171</v>
      </c>
      <c r="C263" s="177">
        <f t="shared" si="84"/>
        <v>131050.98145356623</v>
      </c>
      <c r="D263" s="178">
        <f>IF(ISNUMBER($F263)*SUM(F263:F274)&lt;&gt;0,VLOOKUP($J263,'Table 1'!$B$13:$C$33,2,FALSE)/12*1000*Study_MW,0)</f>
        <v>232212.89428654232</v>
      </c>
      <c r="E263" s="178">
        <f t="shared" si="85"/>
        <v>363263.87574010855</v>
      </c>
      <c r="F263" s="177">
        <f>IF(J263&gt;2036,F251*IF(AND(MONTH(B263)=2,OR(J251=2036,J251=2040)),28/29,1),INDEX([12]Delta!$F$1:$EE$65554,$L$14,$I263))</f>
        <v>9622.1357658380002</v>
      </c>
      <c r="G263" s="179">
        <f t="shared" si="86"/>
        <v>37.752935998868807</v>
      </c>
      <c r="I263" s="77">
        <f t="shared" si="81"/>
        <v>11</v>
      </c>
      <c r="J263" s="73">
        <f t="shared" si="82"/>
        <v>2042</v>
      </c>
      <c r="K263" s="78">
        <f t="shared" si="83"/>
        <v>52171</v>
      </c>
      <c r="M263" s="41">
        <v>2.1000000000000001E-2</v>
      </c>
    </row>
    <row r="264" spans="2:20" outlineLevel="1">
      <c r="B264" s="193">
        <f t="shared" si="74"/>
        <v>52201</v>
      </c>
      <c r="C264" s="180">
        <f t="shared" si="84"/>
        <v>114631.0631601589</v>
      </c>
      <c r="D264" s="181">
        <f>IF(ISNUMBER($F264)*SUM(F264:F275)&lt;&gt;0,VLOOKUP($J264,'Table 1'!$B$13:$C$33,2,FALSE)/12*1000*Study_MW,0)</f>
        <v>232212.89428654232</v>
      </c>
      <c r="E264" s="181">
        <f t="shared" si="85"/>
        <v>346843.95744670124</v>
      </c>
      <c r="F264" s="180">
        <f>IF(J264&gt;2036,F252*IF(AND(MONTH(B264)=2,OR(J252=2036,J252=2040)),28/29,1),INDEX([12]Delta!$F$1:$EE$65554,$L$14,$I264))</f>
        <v>6899.1464742779999</v>
      </c>
      <c r="G264" s="182">
        <f t="shared" si="86"/>
        <v>50.273459005376267</v>
      </c>
      <c r="I264" s="64">
        <f t="shared" si="81"/>
        <v>12</v>
      </c>
      <c r="J264" s="73">
        <f t="shared" si="82"/>
        <v>2042</v>
      </c>
      <c r="K264" s="82">
        <f t="shared" si="83"/>
        <v>52201</v>
      </c>
      <c r="M264" s="41">
        <v>2.1000000000000001E-2</v>
      </c>
    </row>
    <row r="265" spans="2:20" outlineLevel="1">
      <c r="B265" s="191">
        <f t="shared" si="74"/>
        <v>52232</v>
      </c>
      <c r="C265" s="183">
        <f>(C253*(1+M265))*IF(AND(MONTH(K265)=2,OR(J253=2036,J253=2040)),28/29,1)</f>
        <v>113423.17057728648</v>
      </c>
      <c r="D265" s="184">
        <f>IF(ISNUMBER($F265)*SUM(F265:F276)&lt;&gt;0,VLOOKUP($J265,'Table 1'!$B$13:$C$38,2,FALSE)/12*1000*Study_MW,0)</f>
        <v>237075.37062247095</v>
      </c>
      <c r="E265" s="184">
        <f t="shared" si="85"/>
        <v>350498.54119975743</v>
      </c>
      <c r="F265" s="183">
        <f>IF(J265&gt;2036,F253*IF(AND(MONTH(B265)=2,OR(J253=2036,J253=2040)),28/29,1),INDEX([12]Delta!$F$1:$EE$65554,$L$14,$I265))</f>
        <v>8345.6403723769999</v>
      </c>
      <c r="G265" s="185">
        <f t="shared" si="86"/>
        <v>41.997800715192888</v>
      </c>
      <c r="I265" s="60">
        <f>I145</f>
        <v>14</v>
      </c>
      <c r="J265" s="73">
        <f t="shared" si="82"/>
        <v>2043</v>
      </c>
      <c r="K265" s="74">
        <f t="shared" si="83"/>
        <v>52232</v>
      </c>
      <c r="M265" s="41">
        <v>2.1000000000000001E-2</v>
      </c>
      <c r="O265" s="175"/>
      <c r="P265" s="175"/>
      <c r="T265" s="175"/>
    </row>
    <row r="266" spans="2:20" outlineLevel="1">
      <c r="B266" s="192">
        <f t="shared" si="74"/>
        <v>52263</v>
      </c>
      <c r="C266" s="177">
        <f t="shared" ref="C266:C276" si="87">(C254*(1+M266))*IF(AND(MONTH(K266)=2,OR(J254=2036,J254=2040)),28/29,1)</f>
        <v>111342.13920504424</v>
      </c>
      <c r="D266" s="178">
        <f>IF(ISNUMBER($F266)*SUM(F266:F277)&lt;&gt;0,VLOOKUP($J266,'Table 1'!$B$13:$C$38,2,FALSE)/12*1000*Study_MW,0)</f>
        <v>237075.37062247095</v>
      </c>
      <c r="E266" s="178">
        <f t="shared" si="85"/>
        <v>348417.50982751517</v>
      </c>
      <c r="F266" s="177">
        <f>IF(J266&gt;2036,F254*IF(AND(MONTH(B266)=2,OR(J254=2036,J254=2040)),28/29,1),INDEX([12]Delta!$F$1:$EE$65554,$L$14,$I266))</f>
        <v>10440.437371454758</v>
      </c>
      <c r="G266" s="179">
        <f t="shared" si="86"/>
        <v>33.371926618718568</v>
      </c>
      <c r="I266" s="77">
        <f t="shared" si="81"/>
        <v>15</v>
      </c>
      <c r="J266" s="73">
        <f t="shared" si="82"/>
        <v>2043</v>
      </c>
      <c r="K266" s="78">
        <f t="shared" si="83"/>
        <v>52263</v>
      </c>
      <c r="M266" s="41">
        <v>2.1000000000000001E-2</v>
      </c>
      <c r="O266" s="175"/>
      <c r="P266" s="175"/>
      <c r="T266" s="175"/>
    </row>
    <row r="267" spans="2:20" outlineLevel="1">
      <c r="B267" s="192">
        <f t="shared" si="74"/>
        <v>52291</v>
      </c>
      <c r="C267" s="177">
        <f t="shared" si="87"/>
        <v>175147.72036464425</v>
      </c>
      <c r="D267" s="178">
        <f>IF(ISNUMBER($F267)*SUM(F267:F278)&lt;&gt;0,VLOOKUP($J267,'Table 1'!$B$13:$C$38,2,FALSE)/12*1000*Study_MW,0)</f>
        <v>237075.37062247095</v>
      </c>
      <c r="E267" s="178">
        <f t="shared" si="85"/>
        <v>412223.09098711517</v>
      </c>
      <c r="F267" s="177">
        <f>IF(J267&gt;2036,F255*IF(AND(MONTH(B267)=2,OR(J255=2036,J255=2040)),28/29,1),INDEX([12]Delta!$F$1:$EE$65554,$L$14,$I267))</f>
        <v>16499.278316294</v>
      </c>
      <c r="G267" s="179">
        <f t="shared" si="86"/>
        <v>24.984310409505657</v>
      </c>
      <c r="I267" s="77">
        <f t="shared" si="81"/>
        <v>16</v>
      </c>
      <c r="J267" s="73">
        <f t="shared" si="82"/>
        <v>2043</v>
      </c>
      <c r="K267" s="78">
        <f t="shared" si="83"/>
        <v>52291</v>
      </c>
      <c r="M267" s="41">
        <v>2.1000000000000001E-2</v>
      </c>
      <c r="O267" s="175"/>
      <c r="P267" s="175"/>
      <c r="T267" s="175"/>
    </row>
    <row r="268" spans="2:20" outlineLevel="1">
      <c r="B268" s="192">
        <f t="shared" si="74"/>
        <v>52322</v>
      </c>
      <c r="C268" s="177">
        <f t="shared" si="87"/>
        <v>144987.14527929769</v>
      </c>
      <c r="D268" s="178">
        <f>IF(ISNUMBER($F268)*SUM(F268:F279)&lt;&gt;0,VLOOKUP($J268,'Table 1'!$B$13:$C$38,2,FALSE)/12*1000*Study_MW,0)</f>
        <v>237075.37062247095</v>
      </c>
      <c r="E268" s="178">
        <f t="shared" si="85"/>
        <v>382062.51590176864</v>
      </c>
      <c r="F268" s="177">
        <f>IF(J268&gt;2036,F256*IF(AND(MONTH(B268)=2,OR(J256=2036,J256=2040)),28/29,1),INDEX([12]Delta!$F$1:$EE$65554,$L$14,$I268))</f>
        <v>18759.829568722998</v>
      </c>
      <c r="G268" s="179">
        <f t="shared" si="86"/>
        <v>20.365990773112127</v>
      </c>
      <c r="I268" s="77">
        <f t="shared" si="81"/>
        <v>17</v>
      </c>
      <c r="J268" s="73">
        <f t="shared" si="82"/>
        <v>2043</v>
      </c>
      <c r="K268" s="78">
        <f t="shared" si="83"/>
        <v>52322</v>
      </c>
      <c r="M268" s="41">
        <v>2.1000000000000001E-2</v>
      </c>
      <c r="O268" s="175"/>
      <c r="P268" s="175"/>
      <c r="T268" s="175"/>
    </row>
    <row r="269" spans="2:20" outlineLevel="1">
      <c r="B269" s="192">
        <f t="shared" si="74"/>
        <v>52352</v>
      </c>
      <c r="C269" s="177">
        <f t="shared" si="87"/>
        <v>112441.938212529</v>
      </c>
      <c r="D269" s="178">
        <f>IF(ISNUMBER($F269)*SUM(F269:F280)&lt;&gt;0,VLOOKUP($J269,'Table 1'!$B$13:$C$38,2,FALSE)/12*1000*Study_MW,0)</f>
        <v>237075.37062247095</v>
      </c>
      <c r="E269" s="178">
        <f t="shared" si="85"/>
        <v>349517.30883499992</v>
      </c>
      <c r="F269" s="177">
        <f>IF(J269&gt;2036,F257*IF(AND(MONTH(B269)=2,OR(J257=2036,J257=2040)),28/29,1),INDEX([12]Delta!$F$1:$EE$65554,$L$14,$I269))</f>
        <v>22050.55367202</v>
      </c>
      <c r="G269" s="179">
        <f t="shared" si="86"/>
        <v>15.850727107977486</v>
      </c>
      <c r="I269" s="77">
        <f t="shared" si="81"/>
        <v>18</v>
      </c>
      <c r="J269" s="73">
        <f t="shared" si="82"/>
        <v>2043</v>
      </c>
      <c r="K269" s="78">
        <f t="shared" si="83"/>
        <v>52352</v>
      </c>
      <c r="M269" s="41">
        <v>2.1000000000000001E-2</v>
      </c>
      <c r="O269" s="175"/>
      <c r="P269" s="175"/>
      <c r="T269" s="175"/>
    </row>
    <row r="270" spans="2:20" outlineLevel="1">
      <c r="B270" s="192">
        <f t="shared" si="74"/>
        <v>52383</v>
      </c>
      <c r="C270" s="177">
        <f t="shared" si="87"/>
        <v>295559.08260781254</v>
      </c>
      <c r="D270" s="178">
        <f>IF(ISNUMBER($F270)*SUM(F270:F281)&lt;&gt;0,VLOOKUP($J270,'Table 1'!$B$13:$C$38,2,FALSE)/12*1000*Study_MW,0)</f>
        <v>237075.37062247095</v>
      </c>
      <c r="E270" s="178">
        <f t="shared" si="85"/>
        <v>532634.45323028346</v>
      </c>
      <c r="F270" s="177">
        <f>IF(J270&gt;2036,F258*IF(AND(MONTH(B270)=2,OR(J258=2036,J258=2040)),28/29,1),INDEX([12]Delta!$F$1:$EE$65554,$L$14,$I270))</f>
        <v>23529.0566745</v>
      </c>
      <c r="G270" s="179">
        <f t="shared" si="86"/>
        <v>22.637305889425427</v>
      </c>
      <c r="I270" s="77">
        <f t="shared" si="81"/>
        <v>19</v>
      </c>
      <c r="J270" s="73">
        <f t="shared" si="82"/>
        <v>2043</v>
      </c>
      <c r="K270" s="78">
        <f t="shared" si="83"/>
        <v>52383</v>
      </c>
      <c r="M270" s="41">
        <v>2.1000000000000001E-2</v>
      </c>
      <c r="O270" s="175"/>
      <c r="P270" s="175"/>
      <c r="T270" s="175"/>
    </row>
    <row r="271" spans="2:20" outlineLevel="1">
      <c r="B271" s="192">
        <f t="shared" si="74"/>
        <v>52413</v>
      </c>
      <c r="C271" s="177">
        <f t="shared" si="87"/>
        <v>670156.06945684215</v>
      </c>
      <c r="D271" s="178">
        <f>IF(ISNUMBER($F271)*SUM(F271:F282)&lt;&gt;0,VLOOKUP($J271,'Table 1'!$B$13:$C$38,2,FALSE)/12*1000*Study_MW,0)</f>
        <v>237075.37062247095</v>
      </c>
      <c r="E271" s="178">
        <f t="shared" si="85"/>
        <v>907231.44007931312</v>
      </c>
      <c r="F271" s="177">
        <f>IF(J271&gt;2036,F259*IF(AND(MONTH(B271)=2,OR(J259=2036,J259=2040)),28/29,1),INDEX([12]Delta!$F$1:$EE$65554,$L$14,$I271))</f>
        <v>24422.989396346002</v>
      </c>
      <c r="G271" s="179">
        <f t="shared" si="86"/>
        <v>37.146617285722066</v>
      </c>
      <c r="I271" s="77">
        <f t="shared" si="81"/>
        <v>20</v>
      </c>
      <c r="J271" s="73">
        <f t="shared" si="82"/>
        <v>2043</v>
      </c>
      <c r="K271" s="78">
        <f t="shared" si="83"/>
        <v>52413</v>
      </c>
      <c r="M271" s="41">
        <v>2.1000000000000001E-2</v>
      </c>
      <c r="O271" s="175"/>
      <c r="P271" s="175"/>
    </row>
    <row r="272" spans="2:20" outlineLevel="1">
      <c r="B272" s="192">
        <f t="shared" si="74"/>
        <v>52444</v>
      </c>
      <c r="C272" s="177">
        <f t="shared" si="87"/>
        <v>569761.98419210443</v>
      </c>
      <c r="D272" s="178">
        <f>IF(ISNUMBER($F272)*SUM(F272:F283)&lt;&gt;0,VLOOKUP($J272,'Table 1'!$B$13:$C$38,2,FALSE)/12*1000*Study_MW,0)</f>
        <v>237075.37062247095</v>
      </c>
      <c r="E272" s="178">
        <f t="shared" si="85"/>
        <v>806837.3548145754</v>
      </c>
      <c r="F272" s="177">
        <f>IF(J272&gt;2036,F260*IF(AND(MONTH(B272)=2,OR(J260=2036,J260=2040)),28/29,1),INDEX([12]Delta!$F$1:$EE$65554,$L$14,$I272))</f>
        <v>22379.322048506001</v>
      </c>
      <c r="G272" s="179">
        <f t="shared" si="86"/>
        <v>36.052805936917927</v>
      </c>
      <c r="I272" s="77">
        <f t="shared" si="81"/>
        <v>21</v>
      </c>
      <c r="J272" s="73">
        <f t="shared" si="82"/>
        <v>2043</v>
      </c>
      <c r="K272" s="78">
        <f t="shared" si="83"/>
        <v>52444</v>
      </c>
      <c r="M272" s="41">
        <v>2.1000000000000001E-2</v>
      </c>
      <c r="O272" s="175"/>
      <c r="P272" s="175"/>
    </row>
    <row r="273" spans="2:20" outlineLevel="1">
      <c r="B273" s="192">
        <f t="shared" si="74"/>
        <v>52475</v>
      </c>
      <c r="C273" s="177">
        <f t="shared" si="87"/>
        <v>185082.91237635791</v>
      </c>
      <c r="D273" s="178">
        <f>IF(ISNUMBER($F273)*SUM(F273:F284)&lt;&gt;0,VLOOKUP($J273,'Table 1'!$B$13:$C$38,2,FALSE)/12*1000*Study_MW,0)</f>
        <v>237075.37062247095</v>
      </c>
      <c r="E273" s="178">
        <f t="shared" si="85"/>
        <v>422158.28299882886</v>
      </c>
      <c r="F273" s="177">
        <f>IF(J273&gt;2036,F261*IF(AND(MONTH(B273)=2,OR(J261=2036,J261=2040)),28/29,1),INDEX([12]Delta!$F$1:$EE$65554,$L$14,$I273))</f>
        <v>19243.373697964998</v>
      </c>
      <c r="G273" s="179">
        <f t="shared" si="86"/>
        <v>21.937851939313138</v>
      </c>
      <c r="I273" s="77">
        <f t="shared" si="81"/>
        <v>22</v>
      </c>
      <c r="J273" s="73">
        <f t="shared" si="82"/>
        <v>2043</v>
      </c>
      <c r="K273" s="78">
        <f t="shared" si="83"/>
        <v>52475</v>
      </c>
      <c r="M273" s="41">
        <v>2.1000000000000001E-2</v>
      </c>
      <c r="O273" s="175"/>
      <c r="P273" s="175"/>
    </row>
    <row r="274" spans="2:20" outlineLevel="1">
      <c r="B274" s="192">
        <f t="shared" si="74"/>
        <v>52505</v>
      </c>
      <c r="C274" s="177">
        <f t="shared" si="87"/>
        <v>182452.72730371996</v>
      </c>
      <c r="D274" s="178">
        <f>IF(ISNUMBER($F274)*SUM(F274:F285)&lt;&gt;0,VLOOKUP($J274,'Table 1'!$B$13:$C$38,2,FALSE)/12*1000*Study_MW,0)</f>
        <v>237075.37062247095</v>
      </c>
      <c r="E274" s="178">
        <f t="shared" si="85"/>
        <v>419528.09792619094</v>
      </c>
      <c r="F274" s="177">
        <f>IF(J274&gt;2036,F262*IF(AND(MONTH(B274)=2,OR(J262=2036,J262=2040)),28/29,1),INDEX([12]Delta!$F$1:$EE$65554,$L$14,$I274))</f>
        <v>15628.962646368</v>
      </c>
      <c r="G274" s="179">
        <f t="shared" si="86"/>
        <v>26.842990633398479</v>
      </c>
      <c r="I274" s="77">
        <f t="shared" si="81"/>
        <v>23</v>
      </c>
      <c r="J274" s="73">
        <f t="shared" si="82"/>
        <v>2043</v>
      </c>
      <c r="K274" s="78">
        <f t="shared" si="83"/>
        <v>52505</v>
      </c>
      <c r="M274" s="41">
        <v>2.1000000000000001E-2</v>
      </c>
    </row>
    <row r="275" spans="2:20" outlineLevel="1">
      <c r="B275" s="192">
        <f t="shared" si="74"/>
        <v>52536</v>
      </c>
      <c r="C275" s="177">
        <f t="shared" si="87"/>
        <v>133803.05206409111</v>
      </c>
      <c r="D275" s="178">
        <f>IF(ISNUMBER($F275)*SUM(F275:F286)&lt;&gt;0,VLOOKUP($J275,'Table 1'!$B$13:$C$38,2,FALSE)/12*1000*Study_MW,0)</f>
        <v>237075.37062247095</v>
      </c>
      <c r="E275" s="178">
        <f t="shared" si="85"/>
        <v>370878.42268656206</v>
      </c>
      <c r="F275" s="177">
        <f>IF(J275&gt;2036,F263*IF(AND(MONTH(B275)=2,OR(J263=2036,J263=2040)),28/29,1),INDEX([12]Delta!$F$1:$EE$65554,$L$14,$I275))</f>
        <v>9622.1357658380002</v>
      </c>
      <c r="G275" s="179">
        <f t="shared" si="86"/>
        <v>38.544293253823355</v>
      </c>
      <c r="I275" s="77">
        <f t="shared" si="81"/>
        <v>24</v>
      </c>
      <c r="J275" s="73">
        <f t="shared" si="82"/>
        <v>2043</v>
      </c>
      <c r="K275" s="78">
        <f t="shared" si="83"/>
        <v>52536</v>
      </c>
      <c r="M275" s="41">
        <v>2.1000000000000001E-2</v>
      </c>
    </row>
    <row r="276" spans="2:20" outlineLevel="1">
      <c r="B276" s="193">
        <f t="shared" si="74"/>
        <v>52566</v>
      </c>
      <c r="C276" s="180">
        <f t="shared" si="87"/>
        <v>117038.31548652222</v>
      </c>
      <c r="D276" s="181">
        <f>IF(ISNUMBER($F276)*SUM(F276:F287)&lt;&gt;0,VLOOKUP($J276,'Table 1'!$B$13:$C$38,2,FALSE)/12*1000*Study_MW,0)</f>
        <v>237075.37062247095</v>
      </c>
      <c r="E276" s="181">
        <f t="shared" si="85"/>
        <v>354113.68610899313</v>
      </c>
      <c r="F276" s="180">
        <f>IF(J276&gt;2036,F264*IF(AND(MONTH(B276)=2,OR(J264=2036,J264=2040)),28/29,1),INDEX([12]Delta!$F$1:$EE$65554,$L$14,$I276))</f>
        <v>6899.1464742779999</v>
      </c>
      <c r="G276" s="182">
        <f t="shared" si="86"/>
        <v>51.327173213270754</v>
      </c>
      <c r="I276" s="64">
        <f t="shared" si="81"/>
        <v>25</v>
      </c>
      <c r="J276" s="73">
        <f t="shared" si="82"/>
        <v>2043</v>
      </c>
      <c r="K276" s="82">
        <f t="shared" si="83"/>
        <v>52566</v>
      </c>
      <c r="M276" s="41">
        <v>2.1000000000000001E-2</v>
      </c>
    </row>
    <row r="277" spans="2:20" outlineLevel="1">
      <c r="B277" s="191">
        <f t="shared" si="74"/>
        <v>52597</v>
      </c>
      <c r="C277" s="183">
        <f>(C265*(1+M277))*IF(AND(MONTH(K277)=2,OR(J265=2036,J265=2040)),28/29,1)</f>
        <v>115918.48032998679</v>
      </c>
      <c r="D277" s="184">
        <f>IF(ISNUMBER($F277)*SUM(F277:F288)&lt;&gt;0,VLOOKUP($J277,'Table 1'!$B$13:$C$38,2,FALSE)/12*1000*Study_MW,0)</f>
        <v>237075.37062247095</v>
      </c>
      <c r="E277" s="184">
        <f t="shared" ref="E277:E288" si="88">C277+D277</f>
        <v>352993.85095245775</v>
      </c>
      <c r="F277" s="183">
        <f>IF(J277&gt;2036,F265*IF(AND(MONTH(B277)=2,OR(J265=2036,J265=2040)),28/29,1),INDEX([12]Delta!$F$1:$EE$65554,$L$14,$I277))</f>
        <v>8345.6403723769999</v>
      </c>
      <c r="G277" s="185">
        <f t="shared" ref="G277:G288" si="89">IFERROR(E277/$F277,0)</f>
        <v>42.296796315453776</v>
      </c>
      <c r="I277" s="60">
        <f>I157</f>
        <v>27</v>
      </c>
      <c r="J277" s="73">
        <f t="shared" ref="J277:J288" si="90">YEAR(B277)</f>
        <v>2044</v>
      </c>
      <c r="K277" s="74">
        <f t="shared" ref="K277:K288" si="91">IF(ISNUMBER(F277),IF(F277&lt;&gt;0,B277,""),"")</f>
        <v>52597</v>
      </c>
      <c r="M277" s="41">
        <v>2.1999999999999999E-2</v>
      </c>
      <c r="O277" s="175"/>
      <c r="P277" s="175"/>
      <c r="T277" s="175"/>
    </row>
    <row r="278" spans="2:20" outlineLevel="1">
      <c r="B278" s="192">
        <f t="shared" si="74"/>
        <v>52628</v>
      </c>
      <c r="C278" s="177">
        <f t="shared" ref="C278:C288" si="92">(C266*(1+M278))*IF(AND(MONTH(K278)=2,OR(J266=2036,J266=2040)),28/29,1)</f>
        <v>113791.66626755521</v>
      </c>
      <c r="D278" s="178">
        <f>IF(ISNUMBER($F278)*SUM(F278:F289)&lt;&gt;0,VLOOKUP($J278,'Table 1'!$B$13:$C$38,2,FALSE)/12*1000*Study_MW,0)</f>
        <v>237075.37062247095</v>
      </c>
      <c r="E278" s="178">
        <f t="shared" si="88"/>
        <v>350867.03689002618</v>
      </c>
      <c r="F278" s="177">
        <f>IF(J278&gt;2036,F266*IF(AND(MONTH(B278)=2,OR(J266=2036,J266=2040)),28/29,1),INDEX([12]Delta!$F$1:$EE$65554,$L$14,$I278))</f>
        <v>10440.437371454758</v>
      </c>
      <c r="G278" s="179">
        <f t="shared" si="89"/>
        <v>33.606545818600779</v>
      </c>
      <c r="I278" s="77">
        <f t="shared" si="81"/>
        <v>28</v>
      </c>
      <c r="J278" s="73">
        <f t="shared" si="90"/>
        <v>2044</v>
      </c>
      <c r="K278" s="78">
        <f t="shared" si="91"/>
        <v>52628</v>
      </c>
      <c r="M278" s="41">
        <v>2.1999999999999999E-2</v>
      </c>
      <c r="O278" s="175"/>
      <c r="P278" s="175"/>
      <c r="T278" s="175"/>
    </row>
    <row r="279" spans="2:20" outlineLevel="1">
      <c r="B279" s="192">
        <f t="shared" si="74"/>
        <v>52657</v>
      </c>
      <c r="C279" s="177">
        <f t="shared" si="92"/>
        <v>179000.97021266643</v>
      </c>
      <c r="D279" s="178">
        <f>IF(ISNUMBER($F279)*SUM(F279:F290)&lt;&gt;0,VLOOKUP($J279,'Table 1'!$B$13:$C$38,2,FALSE)/12*1000*Study_MW,0)</f>
        <v>237075.37062247095</v>
      </c>
      <c r="E279" s="178">
        <f t="shared" si="88"/>
        <v>416076.34083513741</v>
      </c>
      <c r="F279" s="177">
        <f>IF(J279&gt;2036,F267*IF(AND(MONTH(B279)=2,OR(J267=2036,J267=2040)),28/29,1),INDEX([12]Delta!$F$1:$EE$65554,$L$14,$I279))</f>
        <v>16499.278316294</v>
      </c>
      <c r="G279" s="179">
        <f t="shared" si="89"/>
        <v>25.217850918014864</v>
      </c>
      <c r="I279" s="77">
        <f t="shared" si="81"/>
        <v>29</v>
      </c>
      <c r="J279" s="73">
        <f t="shared" si="90"/>
        <v>2044</v>
      </c>
      <c r="K279" s="78">
        <f t="shared" si="91"/>
        <v>52657</v>
      </c>
      <c r="M279" s="41">
        <v>2.1999999999999999E-2</v>
      </c>
      <c r="O279" s="175"/>
      <c r="P279" s="175"/>
      <c r="T279" s="175"/>
    </row>
    <row r="280" spans="2:20" outlineLevel="1">
      <c r="B280" s="192">
        <f t="shared" si="74"/>
        <v>52688</v>
      </c>
      <c r="C280" s="177">
        <f t="shared" si="92"/>
        <v>148176.86247544223</v>
      </c>
      <c r="D280" s="178">
        <f>IF(ISNUMBER($F280)*SUM(F280:F291)&lt;&gt;0,VLOOKUP($J280,'Table 1'!$B$13:$C$38,2,FALSE)/12*1000*Study_MW,0)</f>
        <v>237075.37062247095</v>
      </c>
      <c r="E280" s="178">
        <f t="shared" si="88"/>
        <v>385252.23309791321</v>
      </c>
      <c r="F280" s="177">
        <f>IF(J280&gt;2036,F268*IF(AND(MONTH(B280)=2,OR(J268=2036,J268=2040)),28/29,1),INDEX([12]Delta!$F$1:$EE$65554,$L$14,$I280))</f>
        <v>18759.829568722998</v>
      </c>
      <c r="G280" s="179">
        <f t="shared" si="89"/>
        <v>20.53601988688737</v>
      </c>
      <c r="I280" s="77">
        <f t="shared" si="81"/>
        <v>30</v>
      </c>
      <c r="J280" s="73">
        <f t="shared" si="90"/>
        <v>2044</v>
      </c>
      <c r="K280" s="78">
        <f t="shared" si="91"/>
        <v>52688</v>
      </c>
      <c r="M280" s="41">
        <v>2.1999999999999999E-2</v>
      </c>
      <c r="O280" s="175"/>
      <c r="P280" s="175"/>
      <c r="T280" s="175"/>
    </row>
    <row r="281" spans="2:20" outlineLevel="1">
      <c r="B281" s="192">
        <f t="shared" si="74"/>
        <v>52718</v>
      </c>
      <c r="C281" s="177">
        <f t="shared" si="92"/>
        <v>114915.66085320464</v>
      </c>
      <c r="D281" s="178">
        <f>IF(ISNUMBER($F281)*SUM(F281:F292)&lt;&gt;0,VLOOKUP($J281,'Table 1'!$B$13:$C$38,2,FALSE)/12*1000*Study_MW,0)</f>
        <v>237075.37062247095</v>
      </c>
      <c r="E281" s="178">
        <f t="shared" si="88"/>
        <v>351991.03147567558</v>
      </c>
      <c r="F281" s="177">
        <f>IF(J281&gt;2036,F269*IF(AND(MONTH(B281)=2,OR(J269=2036,J269=2040)),28/29,1),INDEX([12]Delta!$F$1:$EE$65554,$L$14,$I281))</f>
        <v>22050.55367202</v>
      </c>
      <c r="G281" s="179">
        <f t="shared" si="89"/>
        <v>15.962911258882258</v>
      </c>
      <c r="I281" s="77">
        <f t="shared" si="81"/>
        <v>31</v>
      </c>
      <c r="J281" s="73">
        <f t="shared" si="90"/>
        <v>2044</v>
      </c>
      <c r="K281" s="78">
        <f t="shared" si="91"/>
        <v>52718</v>
      </c>
      <c r="M281" s="41">
        <v>2.1999999999999999E-2</v>
      </c>
      <c r="O281" s="175"/>
      <c r="P281" s="175"/>
      <c r="T281" s="175"/>
    </row>
    <row r="282" spans="2:20" outlineLevel="1">
      <c r="B282" s="192">
        <f t="shared" si="74"/>
        <v>52749</v>
      </c>
      <c r="C282" s="177">
        <f t="shared" si="92"/>
        <v>302061.38242518442</v>
      </c>
      <c r="D282" s="178">
        <f>IF(ISNUMBER($F282)*SUM(F282:F293)&lt;&gt;0,VLOOKUP($J282,'Table 1'!$B$13:$C$38,2,FALSE)/12*1000*Study_MW,0)</f>
        <v>237075.37062247095</v>
      </c>
      <c r="E282" s="178">
        <f t="shared" si="88"/>
        <v>539136.75304765534</v>
      </c>
      <c r="F282" s="177">
        <f>IF(J282&gt;2036,F270*IF(AND(MONTH(B282)=2,OR(J270=2036,J270=2040)),28/29,1),INDEX([12]Delta!$F$1:$EE$65554,$L$14,$I282))</f>
        <v>23529.0566745</v>
      </c>
      <c r="G282" s="179">
        <f t="shared" si="89"/>
        <v>22.913657802182676</v>
      </c>
      <c r="I282" s="77">
        <f t="shared" si="81"/>
        <v>32</v>
      </c>
      <c r="J282" s="73">
        <f t="shared" si="90"/>
        <v>2044</v>
      </c>
      <c r="K282" s="78">
        <f t="shared" si="91"/>
        <v>52749</v>
      </c>
      <c r="M282" s="41">
        <v>2.1999999999999999E-2</v>
      </c>
      <c r="O282" s="175"/>
      <c r="P282" s="175"/>
      <c r="T282" s="175"/>
    </row>
    <row r="283" spans="2:20" outlineLevel="1">
      <c r="B283" s="192">
        <f t="shared" si="74"/>
        <v>52779</v>
      </c>
      <c r="C283" s="177">
        <f t="shared" si="92"/>
        <v>684899.50298489269</v>
      </c>
      <c r="D283" s="178">
        <f>IF(ISNUMBER($F283)*SUM(F283:F294)&lt;&gt;0,VLOOKUP($J283,'Table 1'!$B$13:$C$38,2,FALSE)/12*1000*Study_MW,0)</f>
        <v>237075.37062247095</v>
      </c>
      <c r="E283" s="178">
        <f t="shared" si="88"/>
        <v>921974.87360736367</v>
      </c>
      <c r="F283" s="177">
        <f>IF(J283&gt;2036,F271*IF(AND(MONTH(B283)=2,OR(J271=2036,J271=2040)),28/29,1),INDEX([12]Delta!$F$1:$EE$65554,$L$14,$I283))</f>
        <v>24422.989396346002</v>
      </c>
      <c r="G283" s="179">
        <f t="shared" si="89"/>
        <v>37.750287593594223</v>
      </c>
      <c r="I283" s="77">
        <f t="shared" si="81"/>
        <v>33</v>
      </c>
      <c r="J283" s="73">
        <f t="shared" si="90"/>
        <v>2044</v>
      </c>
      <c r="K283" s="78">
        <f t="shared" si="91"/>
        <v>52779</v>
      </c>
      <c r="M283" s="41">
        <v>2.1999999999999999E-2</v>
      </c>
      <c r="O283" s="175"/>
      <c r="P283" s="175"/>
    </row>
    <row r="284" spans="2:20" outlineLevel="1">
      <c r="B284" s="192">
        <f t="shared" si="74"/>
        <v>52810</v>
      </c>
      <c r="C284" s="177">
        <f t="shared" si="92"/>
        <v>582296.74784433073</v>
      </c>
      <c r="D284" s="178">
        <f>IF(ISNUMBER($F284)*SUM(F284:F295)&lt;&gt;0,VLOOKUP($J284,'Table 1'!$B$13:$C$38,2,FALSE)/12*1000*Study_MW,0)</f>
        <v>237075.37062247095</v>
      </c>
      <c r="E284" s="178">
        <f t="shared" si="88"/>
        <v>819372.11846680171</v>
      </c>
      <c r="F284" s="177">
        <f>IF(J284&gt;2036,F272*IF(AND(MONTH(B284)=2,OR(J272=2036,J272=2040)),28/29,1),INDEX([12]Delta!$F$1:$EE$65554,$L$14,$I284))</f>
        <v>22379.322048506001</v>
      </c>
      <c r="G284" s="179">
        <f t="shared" si="89"/>
        <v>36.61291064540989</v>
      </c>
      <c r="I284" s="77">
        <f t="shared" si="81"/>
        <v>34</v>
      </c>
      <c r="J284" s="73">
        <f t="shared" si="90"/>
        <v>2044</v>
      </c>
      <c r="K284" s="78">
        <f t="shared" si="91"/>
        <v>52810</v>
      </c>
      <c r="M284" s="41">
        <v>2.1999999999999999E-2</v>
      </c>
      <c r="O284" s="175"/>
      <c r="P284" s="175"/>
    </row>
    <row r="285" spans="2:20" outlineLevel="1">
      <c r="B285" s="192">
        <f t="shared" si="74"/>
        <v>52841</v>
      </c>
      <c r="C285" s="177">
        <f t="shared" si="92"/>
        <v>189154.73644863779</v>
      </c>
      <c r="D285" s="178">
        <f>IF(ISNUMBER($F285)*SUM(F285:F296)&lt;&gt;0,VLOOKUP($J285,'Table 1'!$B$13:$C$38,2,FALSE)/12*1000*Study_MW,0)</f>
        <v>237075.37062247095</v>
      </c>
      <c r="E285" s="178">
        <f t="shared" si="88"/>
        <v>426230.10707110877</v>
      </c>
      <c r="F285" s="177">
        <f>IF(J285&gt;2036,F273*IF(AND(MONTH(B285)=2,OR(J273=2036,J273=2040)),28/29,1),INDEX([12]Delta!$F$1:$EE$65554,$L$14,$I285))</f>
        <v>19243.373697964998</v>
      </c>
      <c r="G285" s="179">
        <f t="shared" si="89"/>
        <v>22.149448104111958</v>
      </c>
      <c r="I285" s="77">
        <f t="shared" si="81"/>
        <v>35</v>
      </c>
      <c r="J285" s="73">
        <f t="shared" si="90"/>
        <v>2044</v>
      </c>
      <c r="K285" s="78">
        <f t="shared" si="91"/>
        <v>52841</v>
      </c>
      <c r="M285" s="41">
        <v>2.1999999999999999E-2</v>
      </c>
      <c r="O285" s="175"/>
      <c r="P285" s="175"/>
    </row>
    <row r="286" spans="2:20" outlineLevel="1">
      <c r="B286" s="192">
        <f t="shared" si="74"/>
        <v>52871</v>
      </c>
      <c r="C286" s="177">
        <f t="shared" si="92"/>
        <v>186466.6873044018</v>
      </c>
      <c r="D286" s="178">
        <f>IF(ISNUMBER($F286)*SUM(F286:F297)&lt;&gt;0,VLOOKUP($J286,'Table 1'!$B$13:$C$38,2,FALSE)/12*1000*Study_MW,0)</f>
        <v>237075.37062247095</v>
      </c>
      <c r="E286" s="178">
        <f t="shared" si="88"/>
        <v>423542.05792687275</v>
      </c>
      <c r="F286" s="177">
        <f>IF(J286&gt;2036,F274*IF(AND(MONTH(B286)=2,OR(J274=2036,J274=2040)),28/29,1),INDEX([12]Delta!$F$1:$EE$65554,$L$14,$I286))</f>
        <v>15628.962646368</v>
      </c>
      <c r="G286" s="179">
        <f t="shared" si="89"/>
        <v>27.099818939377865</v>
      </c>
      <c r="I286" s="77">
        <f t="shared" si="81"/>
        <v>36</v>
      </c>
      <c r="J286" s="73">
        <f t="shared" si="90"/>
        <v>2044</v>
      </c>
      <c r="K286" s="78">
        <f t="shared" si="91"/>
        <v>52871</v>
      </c>
      <c r="M286" s="41">
        <v>2.1999999999999999E-2</v>
      </c>
    </row>
    <row r="287" spans="2:20" outlineLevel="1">
      <c r="B287" s="192">
        <f t="shared" si="74"/>
        <v>52902</v>
      </c>
      <c r="C287" s="177">
        <f t="shared" si="92"/>
        <v>136746.71920950111</v>
      </c>
      <c r="D287" s="178">
        <f>IF(ISNUMBER($F287)*SUM(F287:F298)&lt;&gt;0,VLOOKUP($J287,'Table 1'!$B$13:$C$38,2,FALSE)/12*1000*Study_MW,0)</f>
        <v>237075.37062247095</v>
      </c>
      <c r="E287" s="178">
        <f t="shared" si="88"/>
        <v>373822.08983197203</v>
      </c>
      <c r="F287" s="177">
        <f>IF(J287&gt;2036,F275*IF(AND(MONTH(B287)=2,OR(J275=2036,J275=2040)),28/29,1),INDEX([12]Delta!$F$1:$EE$65554,$L$14,$I287))</f>
        <v>9622.1357658380002</v>
      </c>
      <c r="G287" s="179">
        <f t="shared" si="89"/>
        <v>38.850219839879337</v>
      </c>
      <c r="I287" s="77">
        <f t="shared" si="81"/>
        <v>37</v>
      </c>
      <c r="J287" s="73">
        <f t="shared" si="90"/>
        <v>2044</v>
      </c>
      <c r="K287" s="78">
        <f t="shared" si="91"/>
        <v>52902</v>
      </c>
      <c r="M287" s="41">
        <v>2.1999999999999999E-2</v>
      </c>
    </row>
    <row r="288" spans="2:20" outlineLevel="1">
      <c r="B288" s="193">
        <f t="shared" si="74"/>
        <v>52932</v>
      </c>
      <c r="C288" s="180">
        <f t="shared" si="92"/>
        <v>119613.1584272257</v>
      </c>
      <c r="D288" s="181">
        <f>IF(ISNUMBER($F288)*SUM(F288:F299)&lt;&gt;0,VLOOKUP($J288,'Table 1'!$B$13:$C$38,2,FALSE)/12*1000*Study_MW,0)</f>
        <v>237075.37062247095</v>
      </c>
      <c r="E288" s="181">
        <f t="shared" si="88"/>
        <v>356688.52904969663</v>
      </c>
      <c r="F288" s="180">
        <f>IF(J288&gt;2036,F276*IF(AND(MONTH(B288)=2,OR(J276=2036,J276=2040)),28/29,1),INDEX([12]Delta!$F$1:$EE$65554,$L$14,$I288))</f>
        <v>6899.1464742779999</v>
      </c>
      <c r="G288" s="182">
        <f t="shared" si="89"/>
        <v>51.700385022920436</v>
      </c>
      <c r="I288" s="64">
        <f t="shared" si="81"/>
        <v>38</v>
      </c>
      <c r="J288" s="73">
        <f t="shared" si="90"/>
        <v>2044</v>
      </c>
      <c r="K288" s="82">
        <f t="shared" si="91"/>
        <v>52932</v>
      </c>
      <c r="M288" s="41">
        <v>2.1999999999999999E-2</v>
      </c>
    </row>
    <row r="289" spans="2:13">
      <c r="B289" s="191">
        <f t="shared" si="74"/>
        <v>52963</v>
      </c>
      <c r="C289" s="183">
        <f>(C277*(1+M289))*IF(AND(MONTH(K289)=2,OR(J277=2036,J277=2040)),28/29,1)</f>
        <v>118468.6868972465</v>
      </c>
      <c r="D289" s="184">
        <f>IF(ISNUMBER($F289)*SUM(F289:F300)&lt;&gt;0,VLOOKUP($J289,'Table 1'!$B$13:$C$38,2,FALSE)/12*1000*Study_MW,0)</f>
        <v>237075.37062247095</v>
      </c>
      <c r="E289" s="184">
        <f t="shared" ref="E289:E323" si="93">C289+D289</f>
        <v>355544.05751971743</v>
      </c>
      <c r="F289" s="183">
        <f>IF(J289&gt;2036,F277*IF(AND(MONTH(B289)=2,OR(J277=2036,J277=2040)),28/29,1),INDEX([12]Delta!$F$1:$EE$65554,$L$14,$I289))</f>
        <v>8345.6403723769999</v>
      </c>
      <c r="G289" s="185">
        <f t="shared" ref="G289:G323" si="94">IFERROR(E289/$F289,0)</f>
        <v>42.602369818920394</v>
      </c>
      <c r="I289" s="60">
        <f>I169</f>
        <v>40</v>
      </c>
      <c r="J289" s="73">
        <f t="shared" ref="J289:J324" si="95">YEAR(B289)</f>
        <v>2045</v>
      </c>
      <c r="K289" s="74">
        <f t="shared" ref="K289:K324" si="96">IF(ISNUMBER(F289),IF(F289&lt;&gt;0,B289,""),"")</f>
        <v>52963</v>
      </c>
      <c r="M289" s="41">
        <v>2.1999999999999999E-2</v>
      </c>
    </row>
    <row r="290" spans="2:13">
      <c r="B290" s="192">
        <f t="shared" si="74"/>
        <v>52994</v>
      </c>
      <c r="C290" s="177">
        <f t="shared" ref="C290:C300" si="97">(C278*(1+M290))*IF(AND(MONTH(K290)=2,OR(J278=2036,J278=2040)),28/29,1)</f>
        <v>116295.08292544143</v>
      </c>
      <c r="D290" s="178">
        <f>IF(ISNUMBER($F290)*SUM(F290:F301)&lt;&gt;0,VLOOKUP($J290,'Table 1'!$B$13:$C$38,2,FALSE)/12*1000*Study_MW,0)</f>
        <v>237075.37062247095</v>
      </c>
      <c r="E290" s="178">
        <f t="shared" si="93"/>
        <v>353370.45354791236</v>
      </c>
      <c r="F290" s="177">
        <f>IF(J290&gt;2036,F278*IF(AND(MONTH(B290)=2,OR(J278=2036,J278=2040)),28/29,1),INDEX([12]Delta!$F$1:$EE$65554,$L$14,$I290))</f>
        <v>10440.437371454758</v>
      </c>
      <c r="G290" s="179">
        <f t="shared" si="94"/>
        <v>33.846326640880385</v>
      </c>
      <c r="I290" s="77">
        <f t="shared" si="81"/>
        <v>41</v>
      </c>
      <c r="J290" s="73">
        <f t="shared" si="95"/>
        <v>2045</v>
      </c>
      <c r="K290" s="78">
        <f t="shared" si="96"/>
        <v>52994</v>
      </c>
      <c r="M290" s="41">
        <v>2.1999999999999999E-2</v>
      </c>
    </row>
    <row r="291" spans="2:13">
      <c r="B291" s="192">
        <f t="shared" si="74"/>
        <v>53022</v>
      </c>
      <c r="C291" s="177">
        <f t="shared" si="97"/>
        <v>182938.99155734509</v>
      </c>
      <c r="D291" s="178">
        <f>IF(ISNUMBER($F291)*SUM(F291:F302)&lt;&gt;0,VLOOKUP($J291,'Table 1'!$B$13:$C$38,2,FALSE)/12*1000*Study_MW,0)</f>
        <v>237075.37062247095</v>
      </c>
      <c r="E291" s="178">
        <f t="shared" si="93"/>
        <v>420014.362179816</v>
      </c>
      <c r="F291" s="177">
        <f>IF(J291&gt;2036,F279*IF(AND(MONTH(B291)=2,OR(J279=2036,J279=2040)),28/29,1),INDEX([12]Delta!$F$1:$EE$65554,$L$14,$I291))</f>
        <v>16499.278316294</v>
      </c>
      <c r="G291" s="179">
        <f t="shared" si="94"/>
        <v>25.456529317711269</v>
      </c>
      <c r="I291" s="77">
        <f t="shared" si="81"/>
        <v>42</v>
      </c>
      <c r="J291" s="73">
        <f t="shared" si="95"/>
        <v>2045</v>
      </c>
      <c r="K291" s="78">
        <f t="shared" si="96"/>
        <v>53022</v>
      </c>
      <c r="M291" s="41">
        <v>2.1999999999999999E-2</v>
      </c>
    </row>
    <row r="292" spans="2:13">
      <c r="B292" s="192">
        <f t="shared" si="74"/>
        <v>53053</v>
      </c>
      <c r="C292" s="177">
        <f t="shared" si="97"/>
        <v>151436.75344990197</v>
      </c>
      <c r="D292" s="178">
        <f>IF(ISNUMBER($F292)*SUM(F292:F303)&lt;&gt;0,VLOOKUP($J292,'Table 1'!$B$13:$C$38,2,FALSE)/12*1000*Study_MW,0)</f>
        <v>237075.37062247095</v>
      </c>
      <c r="E292" s="178">
        <f t="shared" si="93"/>
        <v>388512.12407237291</v>
      </c>
      <c r="F292" s="177">
        <f>IF(J292&gt;2036,F280*IF(AND(MONTH(B292)=2,OR(J280=2036,J280=2040)),28/29,1),INDEX([12]Delta!$F$1:$EE$65554,$L$14,$I292))</f>
        <v>18759.829568722998</v>
      </c>
      <c r="G292" s="179">
        <f t="shared" si="94"/>
        <v>20.709789641165667</v>
      </c>
      <c r="I292" s="77">
        <f t="shared" si="81"/>
        <v>43</v>
      </c>
      <c r="J292" s="73">
        <f t="shared" si="95"/>
        <v>2045</v>
      </c>
      <c r="K292" s="78">
        <f t="shared" si="96"/>
        <v>53053</v>
      </c>
      <c r="M292" s="41">
        <v>2.1999999999999999E-2</v>
      </c>
    </row>
    <row r="293" spans="2:13">
      <c r="B293" s="192">
        <f t="shared" si="74"/>
        <v>53083</v>
      </c>
      <c r="C293" s="177">
        <f t="shared" si="97"/>
        <v>117443.80539197514</v>
      </c>
      <c r="D293" s="178">
        <f>IF(ISNUMBER($F293)*SUM(F293:F304)&lt;&gt;0,VLOOKUP($J293,'Table 1'!$B$13:$C$38,2,FALSE)/12*1000*Study_MW,0)</f>
        <v>237075.37062247095</v>
      </c>
      <c r="E293" s="178">
        <f t="shared" si="93"/>
        <v>354519.17601444607</v>
      </c>
      <c r="F293" s="177">
        <f>IF(J293&gt;2036,F281*IF(AND(MONTH(B293)=2,OR(J281=2036,J281=2040)),28/29,1),INDEX([12]Delta!$F$1:$EE$65554,$L$14,$I293))</f>
        <v>22050.55367202</v>
      </c>
      <c r="G293" s="179">
        <f t="shared" si="94"/>
        <v>16.077563461106934</v>
      </c>
      <c r="I293" s="77">
        <f t="shared" si="81"/>
        <v>44</v>
      </c>
      <c r="J293" s="73">
        <f t="shared" si="95"/>
        <v>2045</v>
      </c>
      <c r="K293" s="78">
        <f t="shared" si="96"/>
        <v>53083</v>
      </c>
      <c r="M293" s="41">
        <v>2.1999999999999999E-2</v>
      </c>
    </row>
    <row r="294" spans="2:13">
      <c r="B294" s="192">
        <f t="shared" si="74"/>
        <v>53114</v>
      </c>
      <c r="C294" s="177">
        <f t="shared" si="97"/>
        <v>308706.73283853848</v>
      </c>
      <c r="D294" s="178">
        <f>IF(ISNUMBER($F294)*SUM(F294:F305)&lt;&gt;0,VLOOKUP($J294,'Table 1'!$B$13:$C$38,2,FALSE)/12*1000*Study_MW,0)</f>
        <v>237075.37062247095</v>
      </c>
      <c r="E294" s="178">
        <f t="shared" si="93"/>
        <v>545782.10346100945</v>
      </c>
      <c r="F294" s="177">
        <f>IF(J294&gt;2036,F282*IF(AND(MONTH(B294)=2,OR(J282=2036,J282=2040)),28/29,1),INDEX([12]Delta!$F$1:$EE$65554,$L$14,$I294))</f>
        <v>23529.0566745</v>
      </c>
      <c r="G294" s="179">
        <f t="shared" si="94"/>
        <v>23.196089457020594</v>
      </c>
      <c r="I294" s="77">
        <f t="shared" si="81"/>
        <v>45</v>
      </c>
      <c r="J294" s="73">
        <f t="shared" si="95"/>
        <v>2045</v>
      </c>
      <c r="K294" s="78">
        <f t="shared" si="96"/>
        <v>53114</v>
      </c>
      <c r="M294" s="41">
        <v>2.1999999999999999E-2</v>
      </c>
    </row>
    <row r="295" spans="2:13">
      <c r="B295" s="192">
        <f t="shared" si="74"/>
        <v>53144</v>
      </c>
      <c r="C295" s="177">
        <f t="shared" si="97"/>
        <v>699967.29205056035</v>
      </c>
      <c r="D295" s="178">
        <f>IF(ISNUMBER($F295)*SUM(F295:F306)&lt;&gt;0,VLOOKUP($J295,'Table 1'!$B$13:$C$38,2,FALSE)/12*1000*Study_MW,0)</f>
        <v>237075.37062247095</v>
      </c>
      <c r="E295" s="178">
        <f t="shared" si="93"/>
        <v>937042.66267303133</v>
      </c>
      <c r="F295" s="177">
        <f>IF(J295&gt;2036,F283*IF(AND(MONTH(B295)=2,OR(J283=2036,J283=2040)),28/29,1),INDEX([12]Delta!$F$1:$EE$65554,$L$14,$I295))</f>
        <v>24422.989396346002</v>
      </c>
      <c r="G295" s="179">
        <f t="shared" si="94"/>
        <v>38.367238648239564</v>
      </c>
      <c r="I295" s="77">
        <f t="shared" si="81"/>
        <v>46</v>
      </c>
      <c r="J295" s="73">
        <f t="shared" si="95"/>
        <v>2045</v>
      </c>
      <c r="K295" s="78">
        <f t="shared" si="96"/>
        <v>53144</v>
      </c>
      <c r="M295" s="41">
        <v>2.1999999999999999E-2</v>
      </c>
    </row>
    <row r="296" spans="2:13">
      <c r="B296" s="192">
        <f t="shared" si="74"/>
        <v>53175</v>
      </c>
      <c r="C296" s="177">
        <f t="shared" si="97"/>
        <v>595107.27629690606</v>
      </c>
      <c r="D296" s="178">
        <f>IF(ISNUMBER($F296)*SUM(F296:F307)&lt;&gt;0,VLOOKUP($J296,'Table 1'!$B$13:$C$38,2,FALSE)/12*1000*Study_MW,0)</f>
        <v>237075.37062247095</v>
      </c>
      <c r="E296" s="178">
        <f t="shared" si="93"/>
        <v>832182.64691937703</v>
      </c>
      <c r="F296" s="177">
        <f>IF(J296&gt;2036,F284*IF(AND(MONTH(B296)=2,OR(J284=2036,J284=2040)),28/29,1),INDEX([12]Delta!$F$1:$EE$65554,$L$14,$I296))</f>
        <v>22379.322048506001</v>
      </c>
      <c r="G296" s="179">
        <f t="shared" si="94"/>
        <v>37.185337657488688</v>
      </c>
      <c r="I296" s="77">
        <f t="shared" si="81"/>
        <v>47</v>
      </c>
      <c r="J296" s="73">
        <f t="shared" si="95"/>
        <v>2045</v>
      </c>
      <c r="K296" s="78">
        <f t="shared" si="96"/>
        <v>53175</v>
      </c>
      <c r="M296" s="41">
        <v>2.1999999999999999E-2</v>
      </c>
    </row>
    <row r="297" spans="2:13">
      <c r="B297" s="192">
        <f t="shared" si="74"/>
        <v>53206</v>
      </c>
      <c r="C297" s="177">
        <f t="shared" si="97"/>
        <v>193316.14065050782</v>
      </c>
      <c r="D297" s="178">
        <f>IF(ISNUMBER($F297)*SUM(F297:F308)&lt;&gt;0,VLOOKUP($J297,'Table 1'!$B$13:$C$38,2,FALSE)/12*1000*Study_MW,0)</f>
        <v>237075.37062247095</v>
      </c>
      <c r="E297" s="178">
        <f t="shared" si="93"/>
        <v>430391.51127297874</v>
      </c>
      <c r="F297" s="177">
        <f>IF(J297&gt;2036,F285*IF(AND(MONTH(B297)=2,OR(J285=2036,J285=2040)),28/29,1),INDEX([12]Delta!$F$1:$EE$65554,$L$14,$I297))</f>
        <v>19243.373697964998</v>
      </c>
      <c r="G297" s="179">
        <f t="shared" si="94"/>
        <v>22.365699384536349</v>
      </c>
      <c r="I297" s="77">
        <f t="shared" si="81"/>
        <v>48</v>
      </c>
      <c r="J297" s="73">
        <f t="shared" si="95"/>
        <v>2045</v>
      </c>
      <c r="K297" s="78">
        <f t="shared" si="96"/>
        <v>53206</v>
      </c>
      <c r="M297" s="41">
        <v>2.1999999999999999E-2</v>
      </c>
    </row>
    <row r="298" spans="2:13">
      <c r="B298" s="192">
        <f t="shared" si="74"/>
        <v>53236</v>
      </c>
      <c r="C298" s="177">
        <f t="shared" si="97"/>
        <v>190568.95442509864</v>
      </c>
      <c r="D298" s="178">
        <f>IF(ISNUMBER($F298)*SUM(F298:F309)&lt;&gt;0,VLOOKUP($J298,'Table 1'!$B$13:$C$38,2,FALSE)/12*1000*Study_MW,0)</f>
        <v>237075.37062247095</v>
      </c>
      <c r="E298" s="178">
        <f t="shared" si="93"/>
        <v>427644.32504756958</v>
      </c>
      <c r="F298" s="177">
        <f>IF(J298&gt;2036,F286*IF(AND(MONTH(B298)=2,OR(J286=2036,J286=2040)),28/29,1),INDEX([12]Delta!$F$1:$EE$65554,$L$14,$I298))</f>
        <v>15628.962646368</v>
      </c>
      <c r="G298" s="179">
        <f t="shared" si="94"/>
        <v>27.362297468088801</v>
      </c>
      <c r="I298" s="77">
        <f t="shared" si="81"/>
        <v>49</v>
      </c>
      <c r="J298" s="73">
        <f t="shared" si="95"/>
        <v>2045</v>
      </c>
      <c r="K298" s="78">
        <f t="shared" si="96"/>
        <v>53236</v>
      </c>
      <c r="M298" s="41">
        <v>2.1999999999999999E-2</v>
      </c>
    </row>
    <row r="299" spans="2:13">
      <c r="B299" s="192">
        <f t="shared" si="74"/>
        <v>53267</v>
      </c>
      <c r="C299" s="177">
        <f t="shared" si="97"/>
        <v>139755.14703211014</v>
      </c>
      <c r="D299" s="178">
        <f>IF(ISNUMBER($F299)*SUM(F299:F310)&lt;&gt;0,VLOOKUP($J299,'Table 1'!$B$13:$C$38,2,FALSE)/12*1000*Study_MW,0)</f>
        <v>237075.37062247095</v>
      </c>
      <c r="E299" s="178">
        <f t="shared" si="93"/>
        <v>376830.51765458111</v>
      </c>
      <c r="F299" s="177">
        <f>IF(J299&gt;2036,F287*IF(AND(MONTH(B299)=2,OR(J287=2036,J287=2040)),28/29,1),INDEX([12]Delta!$F$1:$EE$65554,$L$14,$I299))</f>
        <v>9622.1357658380002</v>
      </c>
      <c r="G299" s="179">
        <f t="shared" si="94"/>
        <v>39.162876810828557</v>
      </c>
      <c r="I299" s="77">
        <f t="shared" si="81"/>
        <v>50</v>
      </c>
      <c r="J299" s="73">
        <f t="shared" si="95"/>
        <v>2045</v>
      </c>
      <c r="K299" s="78">
        <f t="shared" si="96"/>
        <v>53267</v>
      </c>
      <c r="M299" s="41">
        <v>2.1999999999999999E-2</v>
      </c>
    </row>
    <row r="300" spans="2:13">
      <c r="B300" s="193">
        <f t="shared" si="74"/>
        <v>53297</v>
      </c>
      <c r="C300" s="180">
        <f t="shared" si="97"/>
        <v>122244.64791262467</v>
      </c>
      <c r="D300" s="181">
        <f>IF(ISNUMBER($F300)*SUM(F300:F311)&lt;&gt;0,VLOOKUP($J300,'Table 1'!$B$13:$C$38,2,FALSE)/12*1000*Study_MW,0)</f>
        <v>237075.37062247095</v>
      </c>
      <c r="E300" s="181">
        <f t="shared" si="93"/>
        <v>359320.01853509562</v>
      </c>
      <c r="F300" s="180">
        <f>IF(J300&gt;2036,F288*IF(AND(MONTH(B300)=2,OR(J288=2036,J288=2040)),28/29,1),INDEX([12]Delta!$F$1:$EE$65554,$L$14,$I300))</f>
        <v>6899.1464742779999</v>
      </c>
      <c r="G300" s="182">
        <f t="shared" si="94"/>
        <v>52.08180749238241</v>
      </c>
      <c r="I300" s="64">
        <f t="shared" si="81"/>
        <v>51</v>
      </c>
      <c r="J300" s="73">
        <f t="shared" si="95"/>
        <v>2045</v>
      </c>
      <c r="K300" s="82">
        <f t="shared" si="96"/>
        <v>53297</v>
      </c>
      <c r="M300" s="41">
        <v>2.1999999999999999E-2</v>
      </c>
    </row>
    <row r="301" spans="2:13">
      <c r="B301" s="191">
        <f t="shared" si="74"/>
        <v>53328</v>
      </c>
      <c r="C301" s="183">
        <f>(C289*(1+M301))*IF(AND(MONTH(K301)=2,OR(J289=2036,J289=2040)),28/29,1)</f>
        <v>120956.52932208867</v>
      </c>
      <c r="D301" s="184">
        <f>IF(ISNUMBER($F301)*SUM(F301:F312)&lt;&gt;0,VLOOKUP($J301,'Table 1'!$B$13:$C$38,2,FALSE)/12*1000*Study_MW,0)</f>
        <v>237075.37062247095</v>
      </c>
      <c r="E301" s="184">
        <f t="shared" si="93"/>
        <v>358031.89994455961</v>
      </c>
      <c r="F301" s="183">
        <f>IF(J301&gt;2036,F289*IF(AND(MONTH(B301)=2,OR(J289=2036,J289=2040)),28/29,1),INDEX([12]Delta!$F$1:$EE$65554,$L$14,$I301))</f>
        <v>8345.6403723769999</v>
      </c>
      <c r="G301" s="185">
        <f t="shared" si="94"/>
        <v>42.900470661256783</v>
      </c>
      <c r="I301" s="60">
        <f>I181</f>
        <v>53</v>
      </c>
      <c r="J301" s="73">
        <f t="shared" si="95"/>
        <v>2046</v>
      </c>
      <c r="K301" s="74">
        <f t="shared" si="96"/>
        <v>53328</v>
      </c>
      <c r="M301" s="41">
        <v>2.1000000000000001E-2</v>
      </c>
    </row>
    <row r="302" spans="2:13">
      <c r="B302" s="192">
        <f t="shared" si="74"/>
        <v>53359</v>
      </c>
      <c r="C302" s="177">
        <f t="shared" ref="C302:C312" si="98">(C290*(1+M302))*IF(AND(MONTH(K302)=2,OR(J290=2036,J290=2040)),28/29,1)</f>
        <v>118737.27966687569</v>
      </c>
      <c r="D302" s="178">
        <f>IF(ISNUMBER($F302)*SUM(F302:F313)&lt;&gt;0,VLOOKUP($J302,'Table 1'!$B$13:$C$38,2,FALSE)/12*1000*Study_MW,0)</f>
        <v>237075.37062247095</v>
      </c>
      <c r="E302" s="178">
        <f t="shared" si="93"/>
        <v>355812.65028934664</v>
      </c>
      <c r="F302" s="177">
        <f>IF(J302&gt;2036,F290*IF(AND(MONTH(B302)=2,OR(J290=2036,J290=2040)),28/29,1),INDEX([12]Delta!$F$1:$EE$65554,$L$14,$I302))</f>
        <v>10440.437371454758</v>
      </c>
      <c r="G302" s="179">
        <f t="shared" si="94"/>
        <v>34.080243732142435</v>
      </c>
      <c r="I302" s="77">
        <f t="shared" si="81"/>
        <v>54</v>
      </c>
      <c r="J302" s="73">
        <f t="shared" si="95"/>
        <v>2046</v>
      </c>
      <c r="K302" s="78">
        <f t="shared" si="96"/>
        <v>53359</v>
      </c>
      <c r="M302" s="41">
        <v>2.1000000000000001E-2</v>
      </c>
    </row>
    <row r="303" spans="2:13">
      <c r="B303" s="192">
        <f t="shared" si="74"/>
        <v>53387</v>
      </c>
      <c r="C303" s="177">
        <f t="shared" si="98"/>
        <v>186780.71038004931</v>
      </c>
      <c r="D303" s="178">
        <f>IF(ISNUMBER($F303)*SUM(F303:F314)&lt;&gt;0,VLOOKUP($J303,'Table 1'!$B$13:$C$38,2,FALSE)/12*1000*Study_MW,0)</f>
        <v>237075.37062247095</v>
      </c>
      <c r="E303" s="178">
        <f t="shared" si="93"/>
        <v>423856.08100252028</v>
      </c>
      <c r="F303" s="177">
        <f>IF(J303&gt;2036,F291*IF(AND(MONTH(B303)=2,OR(J291=2036,J291=2040)),28/29,1),INDEX([12]Delta!$F$1:$EE$65554,$L$14,$I303))</f>
        <v>16499.278316294</v>
      </c>
      <c r="G303" s="179">
        <f t="shared" si="94"/>
        <v>25.689370945633282</v>
      </c>
      <c r="I303" s="77">
        <f t="shared" si="81"/>
        <v>55</v>
      </c>
      <c r="J303" s="73">
        <f t="shared" si="95"/>
        <v>2046</v>
      </c>
      <c r="K303" s="78">
        <f t="shared" si="96"/>
        <v>53387</v>
      </c>
      <c r="M303" s="41">
        <v>2.1000000000000001E-2</v>
      </c>
    </row>
    <row r="304" spans="2:13">
      <c r="B304" s="192">
        <f t="shared" si="74"/>
        <v>53418</v>
      </c>
      <c r="C304" s="177">
        <f t="shared" si="98"/>
        <v>154616.92527234991</v>
      </c>
      <c r="D304" s="178">
        <f>IF(ISNUMBER($F304)*SUM(F304:F315)&lt;&gt;0,VLOOKUP($J304,'Table 1'!$B$13:$C$38,2,FALSE)/12*1000*Study_MW,0)</f>
        <v>237075.37062247095</v>
      </c>
      <c r="E304" s="178">
        <f t="shared" si="93"/>
        <v>391692.29589482083</v>
      </c>
      <c r="F304" s="177">
        <f>IF(J304&gt;2036,F292*IF(AND(MONTH(B304)=2,OR(J292=2036,J292=2040)),28/29,1),INDEX([12]Delta!$F$1:$EE$65554,$L$14,$I304))</f>
        <v>18759.829568722998</v>
      </c>
      <c r="G304" s="179">
        <f t="shared" si="94"/>
        <v>20.879309935089339</v>
      </c>
      <c r="I304" s="77">
        <f t="shared" si="81"/>
        <v>56</v>
      </c>
      <c r="J304" s="73">
        <f t="shared" si="95"/>
        <v>2046</v>
      </c>
      <c r="K304" s="78">
        <f t="shared" si="96"/>
        <v>53418</v>
      </c>
      <c r="M304" s="41">
        <v>2.1000000000000001E-2</v>
      </c>
    </row>
    <row r="305" spans="2:13">
      <c r="B305" s="192">
        <f t="shared" ref="B305:B323" si="99">EDATE(B304,1)</f>
        <v>53448</v>
      </c>
      <c r="C305" s="177">
        <f t="shared" si="98"/>
        <v>119910.1253052066</v>
      </c>
      <c r="D305" s="178">
        <f>IF(ISNUMBER($F305)*SUM(F305:F316)&lt;&gt;0,VLOOKUP($J305,'Table 1'!$B$13:$C$38,2,FALSE)/12*1000*Study_MW,0)</f>
        <v>237075.37062247095</v>
      </c>
      <c r="E305" s="178">
        <f t="shared" si="93"/>
        <v>356985.49592767755</v>
      </c>
      <c r="F305" s="177">
        <f>IF(J305&gt;2036,F293*IF(AND(MONTH(B305)=2,OR(J293=2036,J293=2040)),28/29,1),INDEX([12]Delta!$F$1:$EE$65554,$L$14,$I305))</f>
        <v>22050.55367202</v>
      </c>
      <c r="G305" s="179">
        <f t="shared" si="94"/>
        <v>16.189411895840841</v>
      </c>
      <c r="I305" s="77">
        <f t="shared" si="81"/>
        <v>57</v>
      </c>
      <c r="J305" s="73">
        <f t="shared" si="95"/>
        <v>2046</v>
      </c>
      <c r="K305" s="78">
        <f t="shared" si="96"/>
        <v>53448</v>
      </c>
      <c r="M305" s="41">
        <v>2.1000000000000001E-2</v>
      </c>
    </row>
    <row r="306" spans="2:13">
      <c r="B306" s="192">
        <f t="shared" si="99"/>
        <v>53479</v>
      </c>
      <c r="C306" s="177">
        <f t="shared" si="98"/>
        <v>315189.57422814774</v>
      </c>
      <c r="D306" s="178">
        <f>IF(ISNUMBER($F306)*SUM(F306:F317)&lt;&gt;0,VLOOKUP($J306,'Table 1'!$B$13:$C$38,2,FALSE)/12*1000*Study_MW,0)</f>
        <v>237075.37062247095</v>
      </c>
      <c r="E306" s="178">
        <f t="shared" si="93"/>
        <v>552264.94485061872</v>
      </c>
      <c r="F306" s="177">
        <f>IF(J306&gt;2036,F294*IF(AND(MONTH(B306)=2,OR(J294=2036,J294=2040)),28/29,1),INDEX([12]Delta!$F$1:$EE$65554,$L$14,$I306))</f>
        <v>23529.0566745</v>
      </c>
      <c r="G306" s="179">
        <f t="shared" si="94"/>
        <v>23.471614374117468</v>
      </c>
      <c r="I306" s="77">
        <f t="shared" ref="I306:I312" si="100">I186</f>
        <v>58</v>
      </c>
      <c r="J306" s="73">
        <f t="shared" si="95"/>
        <v>2046</v>
      </c>
      <c r="K306" s="78">
        <f t="shared" si="96"/>
        <v>53479</v>
      </c>
      <c r="M306" s="41">
        <v>2.1000000000000001E-2</v>
      </c>
    </row>
    <row r="307" spans="2:13">
      <c r="B307" s="192">
        <f t="shared" si="99"/>
        <v>53509</v>
      </c>
      <c r="C307" s="177">
        <f t="shared" si="98"/>
        <v>714666.6051836221</v>
      </c>
      <c r="D307" s="178">
        <f>IF(ISNUMBER($F307)*SUM(F307:F318)&lt;&gt;0,VLOOKUP($J307,'Table 1'!$B$13:$C$38,2,FALSE)/12*1000*Study_MW,0)</f>
        <v>237075.37062247095</v>
      </c>
      <c r="E307" s="178">
        <f t="shared" si="93"/>
        <v>951741.97580609308</v>
      </c>
      <c r="F307" s="177">
        <f>IF(J307&gt;2036,F295*IF(AND(MONTH(B307)=2,OR(J295=2036,J295=2040)),28/29,1),INDEX([12]Delta!$F$1:$EE$65554,$L$14,$I307))</f>
        <v>24422.989396346002</v>
      </c>
      <c r="G307" s="179">
        <f t="shared" si="94"/>
        <v>38.969102445275851</v>
      </c>
      <c r="I307" s="77">
        <f t="shared" si="100"/>
        <v>59</v>
      </c>
      <c r="J307" s="73">
        <f t="shared" si="95"/>
        <v>2046</v>
      </c>
      <c r="K307" s="78">
        <f t="shared" si="96"/>
        <v>53509</v>
      </c>
      <c r="M307" s="41">
        <v>2.1000000000000001E-2</v>
      </c>
    </row>
    <row r="308" spans="2:13">
      <c r="B308" s="192">
        <f t="shared" si="99"/>
        <v>53540</v>
      </c>
      <c r="C308" s="177">
        <f t="shared" si="98"/>
        <v>607604.52909914101</v>
      </c>
      <c r="D308" s="178">
        <f>IF(ISNUMBER($F308)*SUM(F308:F319)&lt;&gt;0,VLOOKUP($J308,'Table 1'!$B$13:$C$38,2,FALSE)/12*1000*Study_MW,0)</f>
        <v>237075.37062247095</v>
      </c>
      <c r="E308" s="178">
        <f t="shared" si="93"/>
        <v>844679.89972161199</v>
      </c>
      <c r="F308" s="177">
        <f>IF(J308&gt;2036,F296*IF(AND(MONTH(B308)=2,OR(J296=2036,J296=2040)),28/29,1),INDEX([12]Delta!$F$1:$EE$65554,$L$14,$I308))</f>
        <v>22379.322048506001</v>
      </c>
      <c r="G308" s="179">
        <f t="shared" si="94"/>
        <v>37.743766227181183</v>
      </c>
      <c r="I308" s="77">
        <f t="shared" si="100"/>
        <v>60</v>
      </c>
      <c r="J308" s="73">
        <f t="shared" si="95"/>
        <v>2046</v>
      </c>
      <c r="K308" s="78">
        <f t="shared" si="96"/>
        <v>53540</v>
      </c>
      <c r="M308" s="41">
        <v>2.1000000000000001E-2</v>
      </c>
    </row>
    <row r="309" spans="2:13">
      <c r="B309" s="192">
        <f t="shared" si="99"/>
        <v>53571</v>
      </c>
      <c r="C309" s="177">
        <f t="shared" si="98"/>
        <v>197375.77960416846</v>
      </c>
      <c r="D309" s="178">
        <f>IF(ISNUMBER($F309)*SUM(F309:F320)&lt;&gt;0,VLOOKUP($J309,'Table 1'!$B$13:$C$38,2,FALSE)/12*1000*Study_MW,0)</f>
        <v>237075.37062247095</v>
      </c>
      <c r="E309" s="178">
        <f t="shared" si="93"/>
        <v>434451.15022663941</v>
      </c>
      <c r="F309" s="177">
        <f>IF(J309&gt;2036,F297*IF(AND(MONTH(B309)=2,OR(J297=2036,J297=2040)),28/29,1),INDEX([12]Delta!$F$1:$EE$65554,$L$14,$I309))</f>
        <v>19243.373697964998</v>
      </c>
      <c r="G309" s="179">
        <f t="shared" si="94"/>
        <v>22.576662338194001</v>
      </c>
      <c r="I309" s="77">
        <f t="shared" si="100"/>
        <v>61</v>
      </c>
      <c r="J309" s="73">
        <f t="shared" si="95"/>
        <v>2046</v>
      </c>
      <c r="K309" s="78">
        <f t="shared" si="96"/>
        <v>53571</v>
      </c>
      <c r="M309" s="41">
        <v>2.1000000000000001E-2</v>
      </c>
    </row>
    <row r="310" spans="2:13">
      <c r="B310" s="192">
        <f t="shared" si="99"/>
        <v>53601</v>
      </c>
      <c r="C310" s="177">
        <f t="shared" si="98"/>
        <v>194570.90246802568</v>
      </c>
      <c r="D310" s="178">
        <f>IF(ISNUMBER($F310)*SUM(F310:F321)&lt;&gt;0,VLOOKUP($J310,'Table 1'!$B$13:$C$38,2,FALSE)/12*1000*Study_MW,0)</f>
        <v>237075.37062247095</v>
      </c>
      <c r="E310" s="178">
        <f t="shared" si="93"/>
        <v>431646.27309049666</v>
      </c>
      <c r="F310" s="177">
        <f>IF(J310&gt;2036,F298*IF(AND(MONTH(B310)=2,OR(J298=2036,J298=2040)),28/29,1),INDEX([12]Delta!$F$1:$EE$65554,$L$14,$I310))</f>
        <v>15628.962646368</v>
      </c>
      <c r="G310" s="179">
        <f t="shared" si="94"/>
        <v>27.618357203688532</v>
      </c>
      <c r="I310" s="77">
        <f t="shared" si="100"/>
        <v>62</v>
      </c>
      <c r="J310" s="73">
        <f t="shared" si="95"/>
        <v>2046</v>
      </c>
      <c r="K310" s="78">
        <f t="shared" si="96"/>
        <v>53601</v>
      </c>
      <c r="M310" s="41">
        <v>2.1000000000000001E-2</v>
      </c>
    </row>
    <row r="311" spans="2:13">
      <c r="B311" s="192">
        <f t="shared" si="99"/>
        <v>53632</v>
      </c>
      <c r="C311" s="177">
        <f t="shared" si="98"/>
        <v>142690.00511978444</v>
      </c>
      <c r="D311" s="178">
        <f>IF(ISNUMBER($F311)*SUM(F311:F322)&lt;&gt;0,VLOOKUP($J311,'Table 1'!$B$13:$C$38,2,FALSE)/12*1000*Study_MW,0)</f>
        <v>237075.37062247095</v>
      </c>
      <c r="E311" s="178">
        <f t="shared" si="93"/>
        <v>379765.37574225536</v>
      </c>
      <c r="F311" s="177">
        <f>IF(J311&gt;2036,F299*IF(AND(MONTH(B311)=2,OR(J299=2036,J299=2040)),28/29,1),INDEX([12]Delta!$F$1:$EE$65554,$L$14,$I311))</f>
        <v>9622.1357658380002</v>
      </c>
      <c r="G311" s="179">
        <f t="shared" si="94"/>
        <v>39.46788789767001</v>
      </c>
      <c r="I311" s="77">
        <f t="shared" si="100"/>
        <v>63</v>
      </c>
      <c r="J311" s="73">
        <f t="shared" si="95"/>
        <v>2046</v>
      </c>
      <c r="K311" s="78">
        <f t="shared" si="96"/>
        <v>53632</v>
      </c>
      <c r="M311" s="41">
        <v>2.1000000000000001E-2</v>
      </c>
    </row>
    <row r="312" spans="2:13">
      <c r="B312" s="193">
        <f t="shared" si="99"/>
        <v>53662</v>
      </c>
      <c r="C312" s="180">
        <f t="shared" si="98"/>
        <v>124811.78551878978</v>
      </c>
      <c r="D312" s="181">
        <f>IF(ISNUMBER($F312)*SUM(F312:F323)&lt;&gt;0,VLOOKUP($J312,'Table 1'!$B$13:$C$38,2,FALSE)/12*1000*Study_MW,0)</f>
        <v>237075.37062247095</v>
      </c>
      <c r="E312" s="181">
        <f t="shared" si="93"/>
        <v>361887.15614126076</v>
      </c>
      <c r="F312" s="180">
        <f>IF(J312&gt;2036,F300*IF(AND(MONTH(B312)=2,OR(J300=2036,J300=2040)),28/29,1),INDEX([12]Delta!$F$1:$EE$65554,$L$14,$I312))</f>
        <v>6899.1464742779999</v>
      </c>
      <c r="G312" s="182">
        <f t="shared" si="94"/>
        <v>52.45390244872754</v>
      </c>
      <c r="I312" s="64">
        <f t="shared" si="100"/>
        <v>64</v>
      </c>
      <c r="J312" s="73">
        <f t="shared" si="95"/>
        <v>2046</v>
      </c>
      <c r="K312" s="82">
        <f t="shared" si="96"/>
        <v>53662</v>
      </c>
      <c r="M312" s="41">
        <v>2.1000000000000001E-2</v>
      </c>
    </row>
    <row r="313" spans="2:13">
      <c r="B313" s="191">
        <f t="shared" si="99"/>
        <v>53693</v>
      </c>
      <c r="C313" s="183">
        <f>(C301*(1+M313))*IF(AND(MONTH(K313)=2,OR(J301=2036,J301=2040)),28/29,1)</f>
        <v>123496.61643785251</v>
      </c>
      <c r="D313" s="184">
        <f>IF(ISNUMBER($F313)*SUM(F313:F324)&lt;&gt;0,VLOOKUP($J313,'Table 1'!$B$13:$C$38,2,FALSE)/12*1000*Study_MW,0)</f>
        <v>237075.37062247095</v>
      </c>
      <c r="E313" s="184">
        <f t="shared" si="93"/>
        <v>360571.98706032347</v>
      </c>
      <c r="F313" s="183">
        <f>IF(J313&gt;2036,F301*IF(AND(MONTH(B313)=2,OR(J301=2036,J301=2040)),28/29,1),INDEX([12]Delta!$F$1:$EE$65554,$L$14,$I313))</f>
        <v>8345.6403723769999</v>
      </c>
      <c r="G313" s="185">
        <f t="shared" si="94"/>
        <v>43.204831621282239</v>
      </c>
      <c r="I313" s="60">
        <f>I193</f>
        <v>66</v>
      </c>
      <c r="J313" s="73">
        <f t="shared" si="95"/>
        <v>2047</v>
      </c>
      <c r="K313" s="74">
        <f t="shared" si="96"/>
        <v>53693</v>
      </c>
      <c r="M313" s="41">
        <v>2.1000000000000001E-2</v>
      </c>
    </row>
    <row r="314" spans="2:13">
      <c r="B314" s="192">
        <f t="shared" si="99"/>
        <v>53724</v>
      </c>
      <c r="C314" s="177">
        <f t="shared" ref="C314:C323" si="101">(C302*(1+M314))*IF(AND(MONTH(K314)=2,OR(J302=2036,J302=2040)),28/29,1)</f>
        <v>121230.76253988007</v>
      </c>
      <c r="D314" s="178">
        <f>IF(ISNUMBER($F314)*SUM(F314:F325)&lt;&gt;0,VLOOKUP($J314,'Table 1'!$B$13:$C$38,2,FALSE)/12*1000*Study_MW,0)</f>
        <v>237075.37062247095</v>
      </c>
      <c r="E314" s="178">
        <f t="shared" si="93"/>
        <v>358306.13316235103</v>
      </c>
      <c r="F314" s="177">
        <f>IF(J314&gt;2036,F302*IF(AND(MONTH(B314)=2,OR(J302=2036,J302=2040)),28/29,1),INDEX([12]Delta!$F$1:$EE$65554,$L$14,$I314))</f>
        <v>10440.437371454758</v>
      </c>
      <c r="G314" s="179">
        <f t="shared" si="94"/>
        <v>34.319073082320983</v>
      </c>
      <c r="I314" s="77">
        <f t="shared" ref="I314:I324" si="102">I194</f>
        <v>67</v>
      </c>
      <c r="J314" s="73">
        <f t="shared" si="95"/>
        <v>2047</v>
      </c>
      <c r="K314" s="78">
        <f t="shared" si="96"/>
        <v>53724</v>
      </c>
      <c r="M314" s="41">
        <v>2.1000000000000001E-2</v>
      </c>
    </row>
    <row r="315" spans="2:13">
      <c r="B315" s="192">
        <f t="shared" si="99"/>
        <v>53752</v>
      </c>
      <c r="C315" s="177">
        <f t="shared" si="101"/>
        <v>190703.10529803034</v>
      </c>
      <c r="D315" s="178">
        <f>IF(ISNUMBER($F315)*SUM(F315:F326)&lt;&gt;0,VLOOKUP($J315,'Table 1'!$B$13:$C$38,2,FALSE)/12*1000*Study_MW,0)</f>
        <v>237075.37062247095</v>
      </c>
      <c r="E315" s="178">
        <f t="shared" si="93"/>
        <v>427778.47592050128</v>
      </c>
      <c r="F315" s="177">
        <f>IF(J315&gt;2036,F303*IF(AND(MONTH(B315)=2,OR(J303=2036,J303=2040)),28/29,1),INDEX([12]Delta!$F$1:$EE$65554,$L$14,$I315))</f>
        <v>16499.278316294</v>
      </c>
      <c r="G315" s="179">
        <f t="shared" si="94"/>
        <v>25.927102247741654</v>
      </c>
      <c r="I315" s="77">
        <f t="shared" si="102"/>
        <v>68</v>
      </c>
      <c r="J315" s="73">
        <f t="shared" si="95"/>
        <v>2047</v>
      </c>
      <c r="K315" s="78">
        <f t="shared" si="96"/>
        <v>53752</v>
      </c>
      <c r="M315" s="41">
        <v>2.1000000000000001E-2</v>
      </c>
    </row>
    <row r="316" spans="2:13">
      <c r="B316" s="192">
        <f t="shared" si="99"/>
        <v>53783</v>
      </c>
      <c r="C316" s="177">
        <f t="shared" si="101"/>
        <v>157863.88070306924</v>
      </c>
      <c r="D316" s="178">
        <f>IF(ISNUMBER($F316)*SUM(F316:F327)&lt;&gt;0,VLOOKUP($J316,'Table 1'!$B$13:$C$38,2,FALSE)/12*1000*Study_MW,0)</f>
        <v>237075.37062247095</v>
      </c>
      <c r="E316" s="178">
        <f t="shared" si="93"/>
        <v>394939.25132554019</v>
      </c>
      <c r="F316" s="177">
        <f>IF(J316&gt;2036,F304*IF(AND(MONTH(B316)=2,OR(J304=2036,J304=2040)),28/29,1),INDEX([12]Delta!$F$1:$EE$65554,$L$14,$I316))</f>
        <v>18759.829568722998</v>
      </c>
      <c r="G316" s="179">
        <f t="shared" si="94"/>
        <v>21.05239015518541</v>
      </c>
      <c r="I316" s="77">
        <f t="shared" si="102"/>
        <v>69</v>
      </c>
      <c r="J316" s="73">
        <f t="shared" si="95"/>
        <v>2047</v>
      </c>
      <c r="K316" s="78">
        <f t="shared" si="96"/>
        <v>53783</v>
      </c>
      <c r="M316" s="41">
        <v>2.1000000000000001E-2</v>
      </c>
    </row>
    <row r="317" spans="2:13">
      <c r="B317" s="192">
        <f t="shared" si="99"/>
        <v>53813</v>
      </c>
      <c r="C317" s="177">
        <f t="shared" si="101"/>
        <v>122428.23793661593</v>
      </c>
      <c r="D317" s="178">
        <f>IF(ISNUMBER($F317)*SUM(F317:F328)&lt;&gt;0,VLOOKUP($J317,'Table 1'!$B$13:$C$38,2,FALSE)/12*1000*Study_MW,0)</f>
        <v>237075.37062247095</v>
      </c>
      <c r="E317" s="178">
        <f t="shared" si="93"/>
        <v>359503.60855908686</v>
      </c>
      <c r="F317" s="177">
        <f>IF(J317&gt;2036,F305*IF(AND(MONTH(B317)=2,OR(J305=2036,J305=2040)),28/29,1),INDEX([12]Delta!$F$1:$EE$65554,$L$14,$I317))</f>
        <v>22050.55367202</v>
      </c>
      <c r="G317" s="179">
        <f t="shared" si="94"/>
        <v>16.303609147704162</v>
      </c>
      <c r="I317" s="77">
        <f t="shared" si="102"/>
        <v>70</v>
      </c>
      <c r="J317" s="73">
        <f t="shared" si="95"/>
        <v>2047</v>
      </c>
      <c r="K317" s="78">
        <f t="shared" si="96"/>
        <v>53813</v>
      </c>
      <c r="M317" s="41">
        <v>2.1000000000000001E-2</v>
      </c>
    </row>
    <row r="318" spans="2:13">
      <c r="B318" s="192">
        <f t="shared" si="99"/>
        <v>53844</v>
      </c>
      <c r="C318" s="177">
        <f t="shared" si="101"/>
        <v>321808.55528693879</v>
      </c>
      <c r="D318" s="178">
        <f>IF(ISNUMBER($F318)*SUM(F318:F329)&lt;&gt;0,VLOOKUP($J318,'Table 1'!$B$13:$C$38,2,FALSE)/12*1000*Study_MW,0)</f>
        <v>237075.37062247095</v>
      </c>
      <c r="E318" s="178">
        <f t="shared" si="93"/>
        <v>558883.92590940977</v>
      </c>
      <c r="F318" s="177">
        <f>IF(J318&gt;2036,F306*IF(AND(MONTH(B318)=2,OR(J306=2036,J306=2040)),28/29,1),INDEX([12]Delta!$F$1:$EE$65554,$L$14,$I318))</f>
        <v>23529.0566745</v>
      </c>
      <c r="G318" s="179">
        <f t="shared" si="94"/>
        <v>23.752925314473377</v>
      </c>
      <c r="I318" s="77">
        <f t="shared" si="102"/>
        <v>71</v>
      </c>
      <c r="J318" s="73">
        <f t="shared" si="95"/>
        <v>2047</v>
      </c>
      <c r="K318" s="78">
        <f t="shared" si="96"/>
        <v>53844</v>
      </c>
      <c r="M318" s="41">
        <v>2.1000000000000001E-2</v>
      </c>
    </row>
    <row r="319" spans="2:13">
      <c r="B319" s="192">
        <f t="shared" si="99"/>
        <v>53874</v>
      </c>
      <c r="C319" s="177">
        <f t="shared" si="101"/>
        <v>729674.60389247804</v>
      </c>
      <c r="D319" s="178">
        <f>IF(ISNUMBER($F319)*SUM(F319:F330)&lt;&gt;0,VLOOKUP($J319,'Table 1'!$B$13:$C$38,2,FALSE)/12*1000*Study_MW,0)</f>
        <v>237075.37062247095</v>
      </c>
      <c r="E319" s="178">
        <f t="shared" si="93"/>
        <v>966749.97451494902</v>
      </c>
      <c r="F319" s="177">
        <f>IF(J319&gt;2036,F307*IF(AND(MONTH(B319)=2,OR(J307=2036,J307=2040)),28/29,1),INDEX([12]Delta!$F$1:$EE$65554,$L$14,$I319))</f>
        <v>24422.989396346002</v>
      </c>
      <c r="G319" s="179">
        <f t="shared" si="94"/>
        <v>39.583605382049889</v>
      </c>
      <c r="I319" s="77">
        <f t="shared" si="102"/>
        <v>72</v>
      </c>
      <c r="J319" s="73">
        <f t="shared" si="95"/>
        <v>2047</v>
      </c>
      <c r="K319" s="78">
        <f t="shared" si="96"/>
        <v>53874</v>
      </c>
      <c r="M319" s="41">
        <v>2.1000000000000001E-2</v>
      </c>
    </row>
    <row r="320" spans="2:13">
      <c r="B320" s="192">
        <f t="shared" si="99"/>
        <v>53905</v>
      </c>
      <c r="C320" s="177">
        <f t="shared" si="101"/>
        <v>620364.22421022295</v>
      </c>
      <c r="D320" s="178">
        <f>IF(ISNUMBER($F320)*SUM(F320:F331)&lt;&gt;0,VLOOKUP($J320,'Table 1'!$B$13:$C$38,2,FALSE)/12*1000*Study_MW,0)</f>
        <v>237075.37062247095</v>
      </c>
      <c r="E320" s="178">
        <f t="shared" si="93"/>
        <v>857439.59483269393</v>
      </c>
      <c r="F320" s="177">
        <f>IF(J320&gt;2036,F308*IF(AND(MONTH(B320)=2,OR(J308=2036,J308=2040)),28/29,1),INDEX([12]Delta!$F$1:$EE$65554,$L$14,$I320))</f>
        <v>22379.322048506001</v>
      </c>
      <c r="G320" s="179">
        <f t="shared" si="94"/>
        <v>38.313921796837221</v>
      </c>
      <c r="I320" s="77">
        <f t="shared" si="102"/>
        <v>73</v>
      </c>
      <c r="J320" s="73">
        <f t="shared" si="95"/>
        <v>2047</v>
      </c>
      <c r="K320" s="78">
        <f t="shared" si="96"/>
        <v>53905</v>
      </c>
      <c r="M320" s="41">
        <v>2.1000000000000001E-2</v>
      </c>
    </row>
    <row r="321" spans="2:13">
      <c r="B321" s="192">
        <f t="shared" si="99"/>
        <v>53936</v>
      </c>
      <c r="C321" s="177">
        <f t="shared" si="101"/>
        <v>201520.67097585599</v>
      </c>
      <c r="D321" s="178">
        <f>IF(ISNUMBER($F321)*SUM(F321:F332)&lt;&gt;0,VLOOKUP($J321,'Table 1'!$B$13:$C$38,2,FALSE)/12*1000*Study_MW,0)</f>
        <v>237075.37062247095</v>
      </c>
      <c r="E321" s="178">
        <f t="shared" si="93"/>
        <v>438596.04159832693</v>
      </c>
      <c r="F321" s="177">
        <f>IF(J321&gt;2036,F309*IF(AND(MONTH(B321)=2,OR(J309=2036,J309=2040)),28/29,1),INDEX([12]Delta!$F$1:$EE$65554,$L$14,$I321))</f>
        <v>19243.373697964998</v>
      </c>
      <c r="G321" s="179">
        <f t="shared" si="94"/>
        <v>22.792055513878463</v>
      </c>
      <c r="I321" s="77">
        <f t="shared" si="102"/>
        <v>74</v>
      </c>
      <c r="J321" s="73">
        <f t="shared" si="95"/>
        <v>2047</v>
      </c>
      <c r="K321" s="78">
        <f t="shared" si="96"/>
        <v>53936</v>
      </c>
      <c r="M321" s="41">
        <v>2.1000000000000001E-2</v>
      </c>
    </row>
    <row r="322" spans="2:13">
      <c r="B322" s="192">
        <f t="shared" si="99"/>
        <v>53966</v>
      </c>
      <c r="C322" s="177">
        <f t="shared" si="101"/>
        <v>198656.89141985422</v>
      </c>
      <c r="D322" s="178">
        <f>IF(ISNUMBER($F322)*SUM(F322:F333)&lt;&gt;0,VLOOKUP($J322,'Table 1'!$B$13:$C$38,2,FALSE)/12*1000*Study_MW,0)</f>
        <v>237075.37062247095</v>
      </c>
      <c r="E322" s="178">
        <f t="shared" si="93"/>
        <v>435732.26204232516</v>
      </c>
      <c r="F322" s="177">
        <f>IF(J322&gt;2036,F310*IF(AND(MONTH(B322)=2,OR(J310=2036,J310=2040)),28/29,1),INDEX([12]Delta!$F$1:$EE$65554,$L$14,$I322))</f>
        <v>15628.962646368</v>
      </c>
      <c r="G322" s="179">
        <f t="shared" si="94"/>
        <v>27.879794193735858</v>
      </c>
      <c r="I322" s="77">
        <f t="shared" si="102"/>
        <v>75</v>
      </c>
      <c r="J322" s="73">
        <f t="shared" si="95"/>
        <v>2047</v>
      </c>
      <c r="K322" s="78">
        <f t="shared" si="96"/>
        <v>53966</v>
      </c>
      <c r="M322" s="41">
        <v>2.1000000000000001E-2</v>
      </c>
    </row>
    <row r="323" spans="2:13">
      <c r="B323" s="192">
        <f t="shared" si="99"/>
        <v>53997</v>
      </c>
      <c r="C323" s="177">
        <f t="shared" si="101"/>
        <v>145686.49522729989</v>
      </c>
      <c r="D323" s="178">
        <f>IF(ISNUMBER($F323)*SUM(F323:F334)&lt;&gt;0,VLOOKUP($J323,'Table 1'!$B$13:$C$38,2,FALSE)/12*1000*Study_MW,0)</f>
        <v>237075.37062247095</v>
      </c>
      <c r="E323" s="178">
        <f t="shared" si="93"/>
        <v>382761.86584977084</v>
      </c>
      <c r="F323" s="177">
        <f>IF(J323&gt;2036,F311*IF(AND(MONTH(B323)=2,OR(J311=2036,J311=2040)),28/29,1),INDEX([12]Delta!$F$1:$EE$65554,$L$14,$I323))</f>
        <v>9622.1357658380002</v>
      </c>
      <c r="G323" s="179">
        <f t="shared" si="94"/>
        <v>39.779304217335138</v>
      </c>
      <c r="I323" s="77">
        <f t="shared" si="102"/>
        <v>76</v>
      </c>
      <c r="J323" s="73">
        <f t="shared" si="95"/>
        <v>2047</v>
      </c>
      <c r="K323" s="78">
        <f t="shared" si="96"/>
        <v>53997</v>
      </c>
      <c r="M323" s="41">
        <v>2.1000000000000001E-2</v>
      </c>
    </row>
    <row r="324" spans="2:13">
      <c r="B324" s="193"/>
      <c r="C324" s="180"/>
      <c r="D324" s="181"/>
      <c r="E324" s="181"/>
      <c r="F324" s="180"/>
      <c r="G324" s="182"/>
      <c r="I324" s="64">
        <f t="shared" si="102"/>
        <v>77</v>
      </c>
      <c r="J324" s="73">
        <f t="shared" si="95"/>
        <v>1900</v>
      </c>
      <c r="K324" s="82" t="str">
        <f t="shared" si="96"/>
        <v/>
      </c>
      <c r="M324" s="41" t="e">
        <v>#N/A</v>
      </c>
    </row>
  </sheetData>
  <printOptions horizontalCentered="1"/>
  <pageMargins left="0.25" right="0.25" top="0.75" bottom="0.75" header="0.3" footer="0.3"/>
  <pageSetup scale="20" orientation="portrait" r:id="rId1"/>
  <headerFooter alignWithMargins="0">
    <oddFooter>&amp;L&amp;8NPC Group - &amp;F   ( &amp;A )&amp;C &amp;R &amp;8&amp;D 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B105"/>
  <sheetViews>
    <sheetView zoomScale="80" zoomScaleNormal="80" workbookViewId="0">
      <selection activeCell="E37" sqref="E37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15" style="118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1.832031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640625" style="118" customWidth="1"/>
    <col min="19" max="19" width="9.33203125" style="118"/>
    <col min="20" max="20" width="22.33203125" style="118" customWidth="1"/>
    <col min="21" max="21" width="18.1640625" style="118" customWidth="1"/>
    <col min="22" max="22" width="9.6640625" style="118" bestFit="1" customWidth="1"/>
    <col min="23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26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6" ht="15.75">
      <c r="B2" s="116" t="s">
        <v>154</v>
      </c>
      <c r="C2" s="117"/>
      <c r="D2" s="117"/>
      <c r="E2" s="117"/>
      <c r="F2" s="117"/>
      <c r="G2" s="117"/>
      <c r="H2" s="117"/>
      <c r="I2" s="117"/>
      <c r="J2" s="117"/>
    </row>
    <row r="3" spans="2:26" ht="15.75">
      <c r="B3" s="116" t="str">
        <f>TEXT($C$66,"0%")&amp;"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26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26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  <c r="Y5" s="215"/>
      <c r="Z5" s="215"/>
    </row>
    <row r="6" spans="2:26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26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26" ht="6" customHeight="1">
      <c r="K8" s="120"/>
      <c r="R8" s="120"/>
    </row>
    <row r="9" spans="2:26" ht="15.75">
      <c r="B9" s="43" t="str">
        <f>C55</f>
        <v>2019 IRP Utah North Solar with Storage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26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26">
      <c r="B11" s="127">
        <f t="shared" ref="B11:B41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26">
      <c r="B12" s="136">
        <f t="shared" si="0"/>
        <v>2018</v>
      </c>
      <c r="C12" s="137"/>
      <c r="D12" s="129"/>
      <c r="E12" s="149">
        <f>$C$59</f>
        <v>24.570618817436728</v>
      </c>
      <c r="F12" s="149"/>
      <c r="G12" s="131"/>
      <c r="H12" s="149">
        <f>$C$61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W12" s="280"/>
      <c r="Y12" s="154"/>
      <c r="Z12" s="154"/>
    </row>
    <row r="13" spans="2:26">
      <c r="B13" s="136">
        <f t="shared" si="0"/>
        <v>2019</v>
      </c>
      <c r="C13" s="137"/>
      <c r="D13" s="129"/>
      <c r="E13" s="129">
        <f t="shared" ref="E13:E37" si="1">ROUND(E12*(1+(IFERROR(INDEX($D$69:$D$77,MATCH($B13,$C$69:$C$77,0),1),0)+IFERROR(INDEX($G$69:$G$77,MATCH($B13,$F$69:$F$77,0),1),0)+IFERROR(INDEX($J$69:$J$77,MATCH($B13,$I$69:$I$77,0),1),0))),2)</f>
        <v>25.01</v>
      </c>
      <c r="F13" s="129"/>
      <c r="G13" s="131"/>
      <c r="H13" s="129">
        <f t="shared" ref="H13:H37" si="2">ROUND(H12*(1+(IFERROR(INDEX($D$69:$D$77,MATCH($B13,$C$69:$C$77,0),1),0)+IFERROR(INDEX($G$69:$G$77,MATCH($B13,$F$69:$F$77,0),1),0)+IFERROR(INDEX($J$69:$J$77,MATCH($B13,$I$69:$I$77,0),1),0))),2)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Y13" s="154"/>
      <c r="Z13" s="154"/>
    </row>
    <row r="14" spans="2:26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Y14" s="154"/>
      <c r="Z14" s="154"/>
    </row>
    <row r="15" spans="2:26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3"/>
      <c r="P15" s="134"/>
      <c r="Q15" s="135"/>
      <c r="R15" s="120"/>
      <c r="V15" s="154"/>
      <c r="Y15" s="154"/>
      <c r="Z15" s="154"/>
    </row>
    <row r="16" spans="2:26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R16" s="120"/>
      <c r="V16" s="154"/>
      <c r="Y16" s="154"/>
      <c r="Z16" s="154"/>
    </row>
    <row r="17" spans="2:28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33"/>
      <c r="R17" s="120"/>
      <c r="V17" s="154"/>
      <c r="Y17" s="154"/>
      <c r="Z17" s="154"/>
    </row>
    <row r="18" spans="2:28">
      <c r="B18" s="136">
        <f t="shared" si="0"/>
        <v>2024</v>
      </c>
      <c r="C18" s="349">
        <v>1230.020455873758</v>
      </c>
      <c r="D18" s="129">
        <f>C18*$C$65</f>
        <v>62.546540181180596</v>
      </c>
      <c r="E18" s="129">
        <f t="shared" si="1"/>
        <v>27.98</v>
      </c>
      <c r="F18" s="129">
        <f>C63</f>
        <v>2.5818101631996475</v>
      </c>
      <c r="G18" s="131">
        <f t="shared" ref="G18:G37" si="4">(D18+E18+F18)/(8.76*$C$66)</f>
        <v>35.311651551290318</v>
      </c>
      <c r="H18" s="129">
        <f t="shared" si="2"/>
        <v>0</v>
      </c>
      <c r="I18" s="131">
        <f>(G18+H18)</f>
        <v>35.311651551290318</v>
      </c>
      <c r="J18" s="131">
        <f t="shared" ref="J18:J37" si="5">ROUND(I18*$C$66*8.76,2)</f>
        <v>93.11</v>
      </c>
      <c r="K18" s="129">
        <f t="shared" si="3"/>
        <v>93.108350344380241</v>
      </c>
      <c r="L18" s="120"/>
      <c r="N18" s="118"/>
      <c r="P18" s="282"/>
      <c r="Q18" s="154"/>
      <c r="R18" s="120"/>
      <c r="T18" s="162"/>
      <c r="U18" s="154"/>
      <c r="V18" s="154"/>
      <c r="X18" s="154"/>
      <c r="Y18" s="154"/>
      <c r="Z18" s="154"/>
      <c r="AA18" s="281"/>
      <c r="AB18" s="281"/>
    </row>
    <row r="19" spans="2:28">
      <c r="B19" s="136">
        <f t="shared" si="0"/>
        <v>2025</v>
      </c>
      <c r="C19" s="137"/>
      <c r="D19" s="129">
        <f t="shared" ref="D19:D37" si="6">ROUND(D18*(1+(IFERROR(INDEX($D$69:$D$77,MATCH($B19,$C$69:$C$77,0),1),0)+IFERROR(INDEX($G$69:$G$77,MATCH($B19,$F$69:$F$77,0),1),0)+IFERROR(INDEX($J$69:$J$77,MATCH($B19,$I$69:$I$77,0),1),0))),2)</f>
        <v>63.99</v>
      </c>
      <c r="E19" s="129">
        <f t="shared" si="1"/>
        <v>28.62</v>
      </c>
      <c r="F19" s="129">
        <f t="shared" ref="F19:F37" si="7">ROUND(F18*(1+(IFERROR(INDEX($D$69:$D$77,MATCH($B19,$C$69:$C$77,0),1),0)+IFERROR(INDEX($G$69:$G$77,MATCH($B19,$F$69:$F$77,0),1),0)+IFERROR(INDEX($J$69:$J$77,MATCH($B19,$I$69:$I$77,0),1),0))),2)</f>
        <v>2.64</v>
      </c>
      <c r="G19" s="131">
        <f t="shared" si="4"/>
        <v>36.123879306421522</v>
      </c>
      <c r="H19" s="129">
        <f t="shared" si="2"/>
        <v>0</v>
      </c>
      <c r="I19" s="131">
        <f t="shared" ref="I19:I37" si="8">(G19+H19)</f>
        <v>36.123879306421522</v>
      </c>
      <c r="J19" s="131">
        <f t="shared" si="5"/>
        <v>95.25</v>
      </c>
      <c r="K19" s="129">
        <f t="shared" si="3"/>
        <v>95.25</v>
      </c>
      <c r="L19" s="120"/>
      <c r="N19" s="118"/>
      <c r="R19" s="120"/>
      <c r="T19" s="162"/>
      <c r="U19" s="154"/>
      <c r="V19" s="154"/>
      <c r="X19" s="154"/>
      <c r="Y19" s="154"/>
      <c r="Z19" s="154"/>
    </row>
    <row r="20" spans="2:28">
      <c r="B20" s="136">
        <f t="shared" si="0"/>
        <v>2026</v>
      </c>
      <c r="C20" s="137"/>
      <c r="D20" s="129">
        <f t="shared" si="6"/>
        <v>65.459999999999994</v>
      </c>
      <c r="E20" s="129">
        <f t="shared" si="1"/>
        <v>29.28</v>
      </c>
      <c r="F20" s="129">
        <f t="shared" si="7"/>
        <v>2.7</v>
      </c>
      <c r="G20" s="131">
        <f t="shared" si="4"/>
        <v>36.954444090474674</v>
      </c>
      <c r="H20" s="129">
        <f t="shared" si="2"/>
        <v>0</v>
      </c>
      <c r="I20" s="131">
        <f t="shared" si="8"/>
        <v>36.954444090474674</v>
      </c>
      <c r="J20" s="131">
        <f t="shared" si="5"/>
        <v>97.44</v>
      </c>
      <c r="K20" s="129">
        <f t="shared" si="3"/>
        <v>97.44</v>
      </c>
      <c r="L20" s="120"/>
      <c r="N20" s="118"/>
      <c r="R20" s="161"/>
      <c r="T20" s="162"/>
      <c r="U20" s="154"/>
      <c r="V20" s="154"/>
      <c r="X20" s="154"/>
      <c r="Y20" s="154"/>
      <c r="Z20" s="154"/>
    </row>
    <row r="21" spans="2:28">
      <c r="B21" s="136">
        <f t="shared" si="0"/>
        <v>2027</v>
      </c>
      <c r="C21" s="137"/>
      <c r="D21" s="129">
        <f t="shared" si="6"/>
        <v>66.97</v>
      </c>
      <c r="E21" s="129">
        <f t="shared" si="1"/>
        <v>29.95</v>
      </c>
      <c r="F21" s="129">
        <f t="shared" si="7"/>
        <v>2.76</v>
      </c>
      <c r="G21" s="131">
        <f t="shared" si="4"/>
        <v>37.803971540830418</v>
      </c>
      <c r="H21" s="129">
        <f t="shared" si="2"/>
        <v>0</v>
      </c>
      <c r="I21" s="131">
        <f t="shared" si="8"/>
        <v>37.803971540830418</v>
      </c>
      <c r="J21" s="131">
        <f t="shared" si="5"/>
        <v>99.68</v>
      </c>
      <c r="K21" s="129">
        <f t="shared" si="3"/>
        <v>99.68</v>
      </c>
      <c r="L21" s="120"/>
      <c r="N21" s="118"/>
      <c r="R21" s="161"/>
      <c r="T21" s="162"/>
      <c r="U21" s="154"/>
      <c r="V21" s="154"/>
      <c r="X21" s="154"/>
      <c r="Y21" s="154"/>
      <c r="Z21" s="154"/>
    </row>
    <row r="22" spans="2:28">
      <c r="B22" s="136">
        <f t="shared" si="0"/>
        <v>2028</v>
      </c>
      <c r="C22" s="137"/>
      <c r="D22" s="129">
        <f t="shared" si="6"/>
        <v>68.510000000000005</v>
      </c>
      <c r="E22" s="129">
        <f t="shared" si="1"/>
        <v>30.64</v>
      </c>
      <c r="F22" s="129">
        <f t="shared" si="7"/>
        <v>2.82</v>
      </c>
      <c r="G22" s="131">
        <f t="shared" si="4"/>
        <v>38.672461657488739</v>
      </c>
      <c r="H22" s="129">
        <f t="shared" si="2"/>
        <v>0</v>
      </c>
      <c r="I22" s="131">
        <f t="shared" si="8"/>
        <v>38.672461657488739</v>
      </c>
      <c r="J22" s="131">
        <f t="shared" si="5"/>
        <v>101.97</v>
      </c>
      <c r="K22" s="129">
        <f t="shared" si="3"/>
        <v>101.97</v>
      </c>
      <c r="L22" s="120"/>
      <c r="N22" s="118"/>
      <c r="R22" s="161"/>
      <c r="T22" s="162"/>
      <c r="U22" s="154"/>
      <c r="V22" s="154"/>
      <c r="X22" s="154"/>
      <c r="Y22" s="154"/>
      <c r="Z22" s="154"/>
    </row>
    <row r="23" spans="2:28">
      <c r="B23" s="136">
        <f t="shared" si="0"/>
        <v>2029</v>
      </c>
      <c r="C23" s="137"/>
      <c r="D23" s="129">
        <f t="shared" si="6"/>
        <v>70.09</v>
      </c>
      <c r="E23" s="129">
        <f t="shared" si="1"/>
        <v>31.34</v>
      </c>
      <c r="F23" s="129">
        <f t="shared" si="7"/>
        <v>2.88</v>
      </c>
      <c r="G23" s="131">
        <f t="shared" si="4"/>
        <v>39.559914440449646</v>
      </c>
      <c r="H23" s="129">
        <f t="shared" si="2"/>
        <v>0</v>
      </c>
      <c r="I23" s="131">
        <f t="shared" si="8"/>
        <v>39.559914440449646</v>
      </c>
      <c r="J23" s="131">
        <f t="shared" si="5"/>
        <v>104.31</v>
      </c>
      <c r="K23" s="129">
        <f t="shared" si="3"/>
        <v>104.31</v>
      </c>
      <c r="L23" s="120"/>
      <c r="N23" s="118"/>
      <c r="R23" s="161"/>
      <c r="T23" s="162"/>
      <c r="U23" s="154"/>
      <c r="V23" s="154"/>
      <c r="X23" s="154"/>
      <c r="Y23" s="154"/>
      <c r="Z23" s="154"/>
    </row>
    <row r="24" spans="2:28">
      <c r="B24" s="136">
        <f t="shared" si="0"/>
        <v>2030</v>
      </c>
      <c r="C24" s="137"/>
      <c r="D24" s="129">
        <f t="shared" si="6"/>
        <v>71.63</v>
      </c>
      <c r="E24" s="129">
        <f t="shared" si="1"/>
        <v>32.03</v>
      </c>
      <c r="F24" s="129">
        <f t="shared" si="7"/>
        <v>2.94</v>
      </c>
      <c r="G24" s="131">
        <f t="shared" si="4"/>
        <v>40.428404557107967</v>
      </c>
      <c r="H24" s="129">
        <f t="shared" si="2"/>
        <v>0</v>
      </c>
      <c r="I24" s="131">
        <f t="shared" si="8"/>
        <v>40.428404557107967</v>
      </c>
      <c r="J24" s="131">
        <f t="shared" si="5"/>
        <v>106.6</v>
      </c>
      <c r="K24" s="129">
        <f t="shared" si="3"/>
        <v>106.6</v>
      </c>
      <c r="L24" s="120"/>
      <c r="N24" s="118"/>
      <c r="R24" s="161"/>
      <c r="T24" s="162"/>
      <c r="U24" s="154"/>
      <c r="V24" s="154"/>
      <c r="X24" s="154"/>
      <c r="Y24" s="154"/>
      <c r="Z24" s="154"/>
    </row>
    <row r="25" spans="2:28">
      <c r="B25" s="136">
        <f t="shared" si="0"/>
        <v>2031</v>
      </c>
      <c r="C25" s="137"/>
      <c r="D25" s="129">
        <f t="shared" si="6"/>
        <v>73.209999999999994</v>
      </c>
      <c r="E25" s="129">
        <f t="shared" si="1"/>
        <v>32.729999999999997</v>
      </c>
      <c r="F25" s="129">
        <f t="shared" si="7"/>
        <v>3</v>
      </c>
      <c r="G25" s="131">
        <f t="shared" si="4"/>
        <v>41.315857340068874</v>
      </c>
      <c r="H25" s="129">
        <f t="shared" si="2"/>
        <v>0</v>
      </c>
      <c r="I25" s="131">
        <f t="shared" si="8"/>
        <v>41.315857340068874</v>
      </c>
      <c r="J25" s="131">
        <f t="shared" si="5"/>
        <v>108.94</v>
      </c>
      <c r="K25" s="129">
        <f t="shared" si="3"/>
        <v>108.94</v>
      </c>
      <c r="L25" s="120"/>
      <c r="N25" s="118"/>
      <c r="R25" s="161"/>
      <c r="T25" s="162"/>
      <c r="U25" s="154"/>
      <c r="V25" s="154"/>
      <c r="X25" s="154"/>
      <c r="Y25" s="154"/>
      <c r="Z25" s="154"/>
    </row>
    <row r="26" spans="2:28">
      <c r="B26" s="136">
        <f t="shared" si="0"/>
        <v>2032</v>
      </c>
      <c r="C26" s="137"/>
      <c r="D26" s="129">
        <f t="shared" si="6"/>
        <v>74.819999999999993</v>
      </c>
      <c r="E26" s="129">
        <f t="shared" si="1"/>
        <v>33.450000000000003</v>
      </c>
      <c r="F26" s="129">
        <f t="shared" si="7"/>
        <v>3.07</v>
      </c>
      <c r="G26" s="131">
        <f t="shared" si="4"/>
        <v>42.226065322592881</v>
      </c>
      <c r="H26" s="129">
        <f t="shared" si="2"/>
        <v>0</v>
      </c>
      <c r="I26" s="131">
        <f t="shared" si="8"/>
        <v>42.226065322592881</v>
      </c>
      <c r="J26" s="131">
        <f t="shared" si="5"/>
        <v>111.34</v>
      </c>
      <c r="K26" s="129">
        <f t="shared" si="3"/>
        <v>111.33999999999999</v>
      </c>
      <c r="L26" s="120"/>
      <c r="N26" s="118"/>
      <c r="R26" s="161"/>
      <c r="T26" s="162"/>
      <c r="U26" s="154"/>
      <c r="V26" s="154"/>
      <c r="X26" s="154"/>
      <c r="Y26" s="154"/>
      <c r="Z26" s="154"/>
    </row>
    <row r="27" spans="2:28">
      <c r="B27" s="136">
        <f t="shared" si="0"/>
        <v>2033</v>
      </c>
      <c r="C27" s="137"/>
      <c r="D27" s="129">
        <f t="shared" si="6"/>
        <v>76.39</v>
      </c>
      <c r="E27" s="129">
        <f t="shared" si="1"/>
        <v>34.15</v>
      </c>
      <c r="F27" s="129">
        <f t="shared" si="7"/>
        <v>3.13</v>
      </c>
      <c r="G27" s="131">
        <f t="shared" si="4"/>
        <v>43.109725572293272</v>
      </c>
      <c r="H27" s="129">
        <f t="shared" si="2"/>
        <v>0</v>
      </c>
      <c r="I27" s="131">
        <f t="shared" si="8"/>
        <v>43.109725572293272</v>
      </c>
      <c r="J27" s="131">
        <f t="shared" si="5"/>
        <v>113.67</v>
      </c>
      <c r="K27" s="129">
        <f t="shared" si="3"/>
        <v>113.66999999999999</v>
      </c>
      <c r="L27" s="120"/>
      <c r="N27" s="118"/>
      <c r="R27" s="161"/>
      <c r="T27" s="162"/>
      <c r="U27" s="154"/>
      <c r="V27" s="154"/>
      <c r="X27" s="154"/>
      <c r="Y27" s="154"/>
      <c r="Z27" s="154"/>
    </row>
    <row r="28" spans="2:28">
      <c r="B28" s="136">
        <f t="shared" si="0"/>
        <v>2034</v>
      </c>
      <c r="C28" s="137"/>
      <c r="D28" s="129">
        <f t="shared" si="6"/>
        <v>77.989999999999995</v>
      </c>
      <c r="E28" s="129">
        <f t="shared" si="1"/>
        <v>34.869999999999997</v>
      </c>
      <c r="F28" s="129">
        <f t="shared" si="7"/>
        <v>3.2</v>
      </c>
      <c r="G28" s="131">
        <f t="shared" si="4"/>
        <v>44.016141021556756</v>
      </c>
      <c r="H28" s="129">
        <f t="shared" si="2"/>
        <v>0</v>
      </c>
      <c r="I28" s="131">
        <f t="shared" si="8"/>
        <v>44.016141021556756</v>
      </c>
      <c r="J28" s="131">
        <f t="shared" si="5"/>
        <v>116.06</v>
      </c>
      <c r="K28" s="129">
        <f t="shared" si="3"/>
        <v>116.05999999999999</v>
      </c>
      <c r="L28" s="120"/>
      <c r="N28" s="118"/>
      <c r="R28" s="161"/>
      <c r="T28" s="162"/>
      <c r="U28" s="154"/>
      <c r="V28" s="154"/>
      <c r="X28" s="154"/>
      <c r="Y28" s="154"/>
      <c r="Z28" s="154"/>
    </row>
    <row r="29" spans="2:28">
      <c r="B29" s="136">
        <f t="shared" si="0"/>
        <v>2035</v>
      </c>
      <c r="C29" s="137"/>
      <c r="D29" s="129">
        <f t="shared" si="6"/>
        <v>79.63</v>
      </c>
      <c r="E29" s="129">
        <f t="shared" si="1"/>
        <v>35.6</v>
      </c>
      <c r="F29" s="129">
        <f t="shared" si="7"/>
        <v>3.27</v>
      </c>
      <c r="G29" s="131">
        <f t="shared" si="4"/>
        <v>44.941519137122832</v>
      </c>
      <c r="H29" s="129">
        <f t="shared" si="2"/>
        <v>0</v>
      </c>
      <c r="I29" s="131">
        <f t="shared" si="8"/>
        <v>44.941519137122832</v>
      </c>
      <c r="J29" s="131">
        <f t="shared" si="5"/>
        <v>118.5</v>
      </c>
      <c r="K29" s="129">
        <f t="shared" si="3"/>
        <v>118.49999999999999</v>
      </c>
      <c r="L29" s="120"/>
      <c r="N29" s="118"/>
      <c r="R29" s="161"/>
      <c r="T29" s="162"/>
      <c r="U29" s="154"/>
      <c r="V29" s="154"/>
      <c r="X29" s="154"/>
      <c r="Y29" s="154"/>
      <c r="Z29" s="154"/>
    </row>
    <row r="30" spans="2:28">
      <c r="B30" s="136">
        <f t="shared" si="0"/>
        <v>2036</v>
      </c>
      <c r="C30" s="137"/>
      <c r="D30" s="129">
        <f t="shared" si="6"/>
        <v>81.3</v>
      </c>
      <c r="E30" s="129">
        <f t="shared" si="1"/>
        <v>36.35</v>
      </c>
      <c r="F30" s="129">
        <f t="shared" si="7"/>
        <v>3.34</v>
      </c>
      <c r="G30" s="131">
        <f t="shared" si="4"/>
        <v>45.8858599189915</v>
      </c>
      <c r="H30" s="129">
        <f t="shared" si="2"/>
        <v>0</v>
      </c>
      <c r="I30" s="131">
        <f t="shared" si="8"/>
        <v>45.8858599189915</v>
      </c>
      <c r="J30" s="131">
        <f t="shared" si="5"/>
        <v>120.99</v>
      </c>
      <c r="K30" s="129">
        <f t="shared" si="3"/>
        <v>120.99000000000001</v>
      </c>
      <c r="L30" s="120"/>
      <c r="N30" s="118"/>
      <c r="R30" s="161"/>
      <c r="T30" s="162"/>
      <c r="U30" s="154"/>
      <c r="V30" s="154"/>
      <c r="X30" s="154"/>
      <c r="Y30" s="154"/>
      <c r="Z30" s="154"/>
    </row>
    <row r="31" spans="2:28">
      <c r="B31" s="136">
        <f t="shared" si="0"/>
        <v>2037</v>
      </c>
      <c r="C31" s="137"/>
      <c r="D31" s="129">
        <f t="shared" si="6"/>
        <v>83.01</v>
      </c>
      <c r="E31" s="129">
        <f t="shared" si="1"/>
        <v>37.11</v>
      </c>
      <c r="F31" s="129">
        <f t="shared" si="7"/>
        <v>3.41</v>
      </c>
      <c r="G31" s="131">
        <f t="shared" si="4"/>
        <v>46.849163367162731</v>
      </c>
      <c r="H31" s="129">
        <f t="shared" si="2"/>
        <v>0</v>
      </c>
      <c r="I31" s="131">
        <f t="shared" si="8"/>
        <v>46.849163367162731</v>
      </c>
      <c r="J31" s="131">
        <f t="shared" si="5"/>
        <v>123.53</v>
      </c>
      <c r="K31" s="129">
        <f t="shared" si="3"/>
        <v>123.53</v>
      </c>
      <c r="L31" s="120"/>
      <c r="N31" s="118"/>
      <c r="R31" s="161"/>
      <c r="T31" s="162"/>
      <c r="U31" s="154"/>
      <c r="V31" s="154"/>
      <c r="X31" s="154"/>
      <c r="Y31" s="154"/>
      <c r="Z31" s="154"/>
    </row>
    <row r="32" spans="2:28">
      <c r="B32" s="136">
        <f t="shared" si="0"/>
        <v>2038</v>
      </c>
      <c r="C32" s="137"/>
      <c r="D32" s="129">
        <f t="shared" si="6"/>
        <v>84.75</v>
      </c>
      <c r="E32" s="129">
        <f t="shared" si="1"/>
        <v>37.89</v>
      </c>
      <c r="F32" s="129">
        <f t="shared" si="7"/>
        <v>3.48</v>
      </c>
      <c r="G32" s="131">
        <f t="shared" si="4"/>
        <v>47.831429481636562</v>
      </c>
      <c r="H32" s="129">
        <f t="shared" si="2"/>
        <v>0</v>
      </c>
      <c r="I32" s="131">
        <f t="shared" si="8"/>
        <v>47.831429481636562</v>
      </c>
      <c r="J32" s="131">
        <f t="shared" si="5"/>
        <v>126.12</v>
      </c>
      <c r="K32" s="129">
        <f t="shared" si="3"/>
        <v>126.12</v>
      </c>
      <c r="L32" s="120"/>
      <c r="N32" s="118"/>
      <c r="R32" s="161"/>
      <c r="T32" s="162"/>
      <c r="U32" s="154"/>
      <c r="V32" s="154"/>
      <c r="X32" s="154"/>
      <c r="Y32" s="154"/>
      <c r="Z32" s="154"/>
    </row>
    <row r="33" spans="2:26">
      <c r="B33" s="136">
        <f t="shared" si="0"/>
        <v>2039</v>
      </c>
      <c r="C33" s="137"/>
      <c r="D33" s="129">
        <f t="shared" si="6"/>
        <v>86.53</v>
      </c>
      <c r="E33" s="129">
        <f t="shared" si="1"/>
        <v>38.69</v>
      </c>
      <c r="F33" s="129">
        <f t="shared" si="7"/>
        <v>3.55</v>
      </c>
      <c r="G33" s="131">
        <f t="shared" si="4"/>
        <v>48.836450795673485</v>
      </c>
      <c r="H33" s="129">
        <f t="shared" si="2"/>
        <v>0</v>
      </c>
      <c r="I33" s="131">
        <f t="shared" si="8"/>
        <v>48.836450795673485</v>
      </c>
      <c r="J33" s="131">
        <f t="shared" si="5"/>
        <v>128.77000000000001</v>
      </c>
      <c r="K33" s="129">
        <f t="shared" si="3"/>
        <v>128.77000000000001</v>
      </c>
      <c r="L33" s="120"/>
      <c r="N33" s="118"/>
      <c r="R33" s="161"/>
      <c r="T33" s="162"/>
      <c r="U33" s="154"/>
      <c r="V33" s="154"/>
      <c r="X33" s="154"/>
      <c r="Y33" s="154"/>
      <c r="Z33" s="154"/>
    </row>
    <row r="34" spans="2:26">
      <c r="B34" s="136">
        <f t="shared" si="0"/>
        <v>2040</v>
      </c>
      <c r="C34" s="137"/>
      <c r="D34" s="129">
        <f t="shared" si="6"/>
        <v>88.35</v>
      </c>
      <c r="E34" s="129">
        <f t="shared" si="1"/>
        <v>39.5</v>
      </c>
      <c r="F34" s="129">
        <f t="shared" si="7"/>
        <v>3.62</v>
      </c>
      <c r="G34" s="131">
        <f t="shared" si="4"/>
        <v>49.860434776012987</v>
      </c>
      <c r="H34" s="129">
        <f t="shared" si="2"/>
        <v>0</v>
      </c>
      <c r="I34" s="131">
        <f t="shared" si="8"/>
        <v>49.860434776012987</v>
      </c>
      <c r="J34" s="131">
        <f t="shared" si="5"/>
        <v>131.47</v>
      </c>
      <c r="K34" s="129">
        <f t="shared" si="3"/>
        <v>131.47</v>
      </c>
      <c r="L34" s="120"/>
      <c r="N34" s="118"/>
      <c r="R34" s="161"/>
      <c r="T34" s="162"/>
      <c r="U34" s="154"/>
      <c r="V34" s="154"/>
      <c r="X34" s="154"/>
      <c r="Y34" s="154"/>
      <c r="Z34" s="154"/>
    </row>
    <row r="35" spans="2:26">
      <c r="B35" s="136">
        <f t="shared" si="0"/>
        <v>2041</v>
      </c>
      <c r="C35" s="137"/>
      <c r="D35" s="129">
        <f t="shared" si="6"/>
        <v>90.21</v>
      </c>
      <c r="E35" s="129">
        <f t="shared" si="1"/>
        <v>40.33</v>
      </c>
      <c r="F35" s="129">
        <f t="shared" si="7"/>
        <v>3.7</v>
      </c>
      <c r="G35" s="131">
        <f t="shared" si="4"/>
        <v>50.910966489176104</v>
      </c>
      <c r="H35" s="129">
        <f t="shared" si="2"/>
        <v>0</v>
      </c>
      <c r="I35" s="131">
        <f t="shared" si="8"/>
        <v>50.910966489176104</v>
      </c>
      <c r="J35" s="131">
        <f t="shared" si="5"/>
        <v>134.24</v>
      </c>
      <c r="K35" s="129">
        <f t="shared" si="3"/>
        <v>134.23999999999998</v>
      </c>
      <c r="L35" s="120"/>
      <c r="N35" s="118"/>
      <c r="R35" s="161"/>
      <c r="T35" s="162"/>
      <c r="U35" s="154"/>
      <c r="V35" s="154"/>
      <c r="X35" s="154"/>
      <c r="Y35" s="154"/>
      <c r="Z35" s="154"/>
    </row>
    <row r="36" spans="2:26">
      <c r="B36" s="136">
        <f t="shared" si="0"/>
        <v>2042</v>
      </c>
      <c r="C36" s="137"/>
      <c r="D36" s="129">
        <f t="shared" si="6"/>
        <v>92.1</v>
      </c>
      <c r="E36" s="129">
        <f t="shared" si="1"/>
        <v>41.18</v>
      </c>
      <c r="F36" s="129">
        <f t="shared" si="7"/>
        <v>3.78</v>
      </c>
      <c r="G36" s="131">
        <f t="shared" si="4"/>
        <v>51.980460868641821</v>
      </c>
      <c r="H36" s="129">
        <f t="shared" si="2"/>
        <v>0</v>
      </c>
      <c r="I36" s="131">
        <f t="shared" si="8"/>
        <v>51.980460868641821</v>
      </c>
      <c r="J36" s="131">
        <f t="shared" si="5"/>
        <v>137.06</v>
      </c>
      <c r="K36" s="129">
        <f t="shared" si="3"/>
        <v>137.06</v>
      </c>
      <c r="L36" s="120"/>
      <c r="N36" s="118"/>
      <c r="R36" s="161"/>
      <c r="T36" s="162"/>
      <c r="U36" s="154"/>
      <c r="V36" s="154"/>
      <c r="X36" s="154"/>
      <c r="Y36" s="154"/>
      <c r="Z36" s="154"/>
    </row>
    <row r="37" spans="2:26">
      <c r="B37" s="136">
        <f t="shared" si="0"/>
        <v>2043</v>
      </c>
      <c r="C37" s="137"/>
      <c r="D37" s="129">
        <f t="shared" si="6"/>
        <v>94.03</v>
      </c>
      <c r="E37" s="129">
        <f t="shared" si="1"/>
        <v>42.04</v>
      </c>
      <c r="F37" s="129">
        <f t="shared" si="7"/>
        <v>3.86</v>
      </c>
      <c r="G37" s="131">
        <f t="shared" si="4"/>
        <v>53.068917914410115</v>
      </c>
      <c r="H37" s="129">
        <f t="shared" si="2"/>
        <v>0</v>
      </c>
      <c r="I37" s="131">
        <f t="shared" si="8"/>
        <v>53.068917914410115</v>
      </c>
      <c r="J37" s="131">
        <f t="shared" si="5"/>
        <v>139.93</v>
      </c>
      <c r="K37" s="129">
        <f t="shared" si="3"/>
        <v>139.93</v>
      </c>
      <c r="L37" s="120"/>
      <c r="N37" s="118"/>
      <c r="R37" s="161"/>
      <c r="T37" s="162"/>
      <c r="U37" s="154"/>
      <c r="V37" s="154"/>
      <c r="X37" s="154"/>
      <c r="Y37" s="154"/>
      <c r="Z37" s="154"/>
    </row>
    <row r="38" spans="2:26">
      <c r="B38" s="136">
        <f t="shared" si="0"/>
        <v>2044</v>
      </c>
      <c r="C38" s="137"/>
      <c r="D38" s="129">
        <f t="shared" ref="D38:D40" si="9">ROUND(D37*(1+(IFERROR(INDEX($D$69:$D$77,MATCH($B38,$C$69:$C$77,0),1),0)+IFERROR(INDEX($G$69:$G$77,MATCH($B38,$F$69:$F$77,0),1),0)+IFERROR(INDEX($J$69:$J$77,MATCH($B38,$I$69:$I$77,0),1),0))),2)</f>
        <v>94.03</v>
      </c>
      <c r="E38" s="129">
        <f t="shared" ref="E38:E40" si="10">ROUND(E37*(1+(IFERROR(INDEX($D$69:$D$77,MATCH($B38,$C$69:$C$77,0),1),0)+IFERROR(INDEX($G$69:$G$77,MATCH($B38,$F$69:$F$77,0),1),0)+IFERROR(INDEX($J$69:$J$77,MATCH($B38,$I$69:$I$77,0),1),0))),2)</f>
        <v>42.04</v>
      </c>
      <c r="F38" s="129">
        <f t="shared" ref="F38:F40" si="11">ROUND(F37*(1+(IFERROR(INDEX($D$69:$D$77,MATCH($B38,$C$69:$C$77,0),1),0)+IFERROR(INDEX($G$69:$G$77,MATCH($B38,$F$69:$F$77,0),1),0)+IFERROR(INDEX($J$69:$J$77,MATCH($B38,$I$69:$I$77,0),1),0))),2)</f>
        <v>3.86</v>
      </c>
      <c r="G38" s="131">
        <f t="shared" ref="G38:G40" si="12">(D38+E38+F38)/(8.76*$C$66)</f>
        <v>53.068917914410115</v>
      </c>
      <c r="H38" s="129">
        <f t="shared" ref="H38:H40" si="13">ROUND(H37*(1+(IFERROR(INDEX($D$69:$D$77,MATCH($B38,$C$69:$C$77,0),1),0)+IFERROR(INDEX($G$69:$G$77,MATCH($B38,$F$69:$F$77,0),1),0)+IFERROR(INDEX($J$69:$J$77,MATCH($B38,$I$69:$I$77,0),1),0))),2)</f>
        <v>0</v>
      </c>
      <c r="I38" s="131">
        <f t="shared" ref="I38:I40" si="14">(G38+H38)</f>
        <v>53.068917914410115</v>
      </c>
      <c r="J38" s="131">
        <f t="shared" ref="J38:J41" si="15">ROUND(I38*$C$66*8.76,2)</f>
        <v>139.93</v>
      </c>
      <c r="K38" s="129">
        <f t="shared" ref="K38:K40" si="16">(D38+E38+F38)</f>
        <v>139.93</v>
      </c>
      <c r="L38" s="120"/>
      <c r="N38" s="118"/>
      <c r="R38" s="161"/>
      <c r="T38" s="162"/>
      <c r="U38" s="154"/>
      <c r="V38" s="154"/>
      <c r="X38" s="154"/>
      <c r="Y38" s="154"/>
      <c r="Z38" s="154"/>
    </row>
    <row r="39" spans="2:26">
      <c r="B39" s="136">
        <f t="shared" si="0"/>
        <v>2045</v>
      </c>
      <c r="C39" s="137"/>
      <c r="D39" s="129">
        <f t="shared" si="9"/>
        <v>94.03</v>
      </c>
      <c r="E39" s="129">
        <f t="shared" si="10"/>
        <v>42.04</v>
      </c>
      <c r="F39" s="129">
        <f t="shared" si="11"/>
        <v>3.86</v>
      </c>
      <c r="G39" s="131">
        <f t="shared" si="12"/>
        <v>53.068917914410115</v>
      </c>
      <c r="H39" s="129">
        <f t="shared" si="13"/>
        <v>0</v>
      </c>
      <c r="I39" s="131">
        <f t="shared" si="14"/>
        <v>53.068917914410115</v>
      </c>
      <c r="J39" s="131">
        <f t="shared" si="15"/>
        <v>139.93</v>
      </c>
      <c r="K39" s="129">
        <f t="shared" si="16"/>
        <v>139.93</v>
      </c>
      <c r="L39" s="120"/>
      <c r="N39" s="118"/>
      <c r="R39" s="161"/>
      <c r="T39" s="162"/>
      <c r="U39" s="154"/>
      <c r="V39" s="154"/>
      <c r="X39" s="154"/>
      <c r="Y39" s="154"/>
      <c r="Z39" s="154"/>
    </row>
    <row r="40" spans="2:26">
      <c r="B40" s="136">
        <f t="shared" si="0"/>
        <v>2046</v>
      </c>
      <c r="C40" s="137"/>
      <c r="D40" s="129">
        <f t="shared" si="9"/>
        <v>94.03</v>
      </c>
      <c r="E40" s="129">
        <f t="shared" si="10"/>
        <v>42.04</v>
      </c>
      <c r="F40" s="129">
        <f t="shared" si="11"/>
        <v>3.86</v>
      </c>
      <c r="G40" s="131">
        <f t="shared" si="12"/>
        <v>53.068917914410115</v>
      </c>
      <c r="H40" s="129">
        <f t="shared" si="13"/>
        <v>0</v>
      </c>
      <c r="I40" s="131">
        <f t="shared" si="14"/>
        <v>53.068917914410115</v>
      </c>
      <c r="J40" s="131">
        <f t="shared" si="15"/>
        <v>139.93</v>
      </c>
      <c r="K40" s="129">
        <f t="shared" si="16"/>
        <v>139.93</v>
      </c>
      <c r="L40" s="120"/>
      <c r="N40" s="118"/>
      <c r="R40" s="161"/>
      <c r="T40" s="162"/>
      <c r="U40" s="154"/>
      <c r="V40" s="154"/>
      <c r="X40" s="154"/>
      <c r="Y40" s="154"/>
      <c r="Z40" s="154"/>
    </row>
    <row r="41" spans="2:26">
      <c r="B41" s="136">
        <f t="shared" si="0"/>
        <v>2047</v>
      </c>
      <c r="C41" s="137"/>
      <c r="D41" s="129">
        <f t="shared" ref="D41" si="17">ROUND(D40*(1+(IFERROR(INDEX($D$69:$D$77,MATCH($B41,$C$69:$C$77,0),1),0)+IFERROR(INDEX($G$69:$G$77,MATCH($B41,$F$69:$F$77,0),1),0)+IFERROR(INDEX($J$69:$J$77,MATCH($B41,$I$69:$I$77,0),1),0))),2)</f>
        <v>94.03</v>
      </c>
      <c r="E41" s="129">
        <f t="shared" ref="E41" si="18">ROUND(E40*(1+(IFERROR(INDEX($D$69:$D$77,MATCH($B41,$C$69:$C$77,0),1),0)+IFERROR(INDEX($G$69:$G$77,MATCH($B41,$F$69:$F$77,0),1),0)+IFERROR(INDEX($J$69:$J$77,MATCH($B41,$I$69:$I$77,0),1),0))),2)</f>
        <v>42.04</v>
      </c>
      <c r="F41" s="129">
        <f t="shared" ref="F41" si="19">ROUND(F40*(1+(IFERROR(INDEX($D$69:$D$77,MATCH($B41,$C$69:$C$77,0),1),0)+IFERROR(INDEX($G$69:$G$77,MATCH($B41,$F$69:$F$77,0),1),0)+IFERROR(INDEX($J$69:$J$77,MATCH($B41,$I$69:$I$77,0),1),0))),2)</f>
        <v>3.86</v>
      </c>
      <c r="G41" s="131">
        <f t="shared" ref="G41" si="20">(D41+E41+F41)/(8.76*$C$66)</f>
        <v>53.068917914410115</v>
      </c>
      <c r="H41" s="129">
        <f t="shared" ref="H41" si="21">ROUND(H40*(1+(IFERROR(INDEX($D$69:$D$77,MATCH($B41,$C$69:$C$77,0),1),0)+IFERROR(INDEX($G$69:$G$77,MATCH($B41,$F$69:$F$77,0),1),0)+IFERROR(INDEX($J$69:$J$77,MATCH($B41,$I$69:$I$77,0),1),0))),2)</f>
        <v>0</v>
      </c>
      <c r="I41" s="131">
        <f t="shared" ref="I41" si="22">(G41+H41)</f>
        <v>53.068917914410115</v>
      </c>
      <c r="J41" s="131">
        <f t="shared" si="15"/>
        <v>139.93</v>
      </c>
      <c r="K41" s="129">
        <f t="shared" ref="K41" si="23">(D41+E41+F41)</f>
        <v>139.93</v>
      </c>
      <c r="L41" s="120"/>
      <c r="N41" s="118"/>
      <c r="R41" s="161"/>
      <c r="T41" s="162"/>
      <c r="U41" s="154"/>
      <c r="V41" s="154"/>
      <c r="X41" s="154"/>
      <c r="Y41" s="154"/>
      <c r="Z41" s="154"/>
    </row>
    <row r="42" spans="2:26">
      <c r="B42" s="127"/>
      <c r="C42" s="132"/>
      <c r="D42" s="129"/>
      <c r="E42" s="129"/>
      <c r="F42" s="130"/>
      <c r="G42" s="129"/>
      <c r="H42" s="129"/>
      <c r="I42" s="131"/>
      <c r="J42" s="131"/>
      <c r="K42" s="138"/>
      <c r="R42" s="120"/>
    </row>
    <row r="43" spans="2:26">
      <c r="B43" s="127"/>
      <c r="C43" s="132"/>
      <c r="D43" s="129"/>
      <c r="E43" s="129"/>
      <c r="F43" s="130"/>
      <c r="G43" s="129"/>
      <c r="H43" s="129"/>
      <c r="I43" s="131"/>
      <c r="J43" s="131"/>
      <c r="K43" s="138"/>
      <c r="R43" s="120"/>
    </row>
    <row r="44" spans="2:26">
      <c r="R44" s="120"/>
    </row>
    <row r="45" spans="2:26" ht="14.25">
      <c r="B45" s="139" t="s">
        <v>25</v>
      </c>
      <c r="C45" s="140"/>
      <c r="D45" s="140"/>
      <c r="E45" s="140"/>
      <c r="F45" s="140"/>
      <c r="G45" s="140"/>
      <c r="H45" s="140"/>
      <c r="R45" s="120"/>
    </row>
    <row r="47" spans="2:26">
      <c r="B47" s="118" t="s">
        <v>63</v>
      </c>
      <c r="C47" s="141" t="s">
        <v>64</v>
      </c>
      <c r="D47" s="142" t="s">
        <v>102</v>
      </c>
    </row>
    <row r="48" spans="2:26">
      <c r="C48" s="141" t="str">
        <f>C7</f>
        <v>(a)</v>
      </c>
      <c r="D48" s="118" t="s">
        <v>65</v>
      </c>
    </row>
    <row r="49" spans="2:25">
      <c r="C49" s="141" t="str">
        <f>D7</f>
        <v>(b)</v>
      </c>
      <c r="D49" s="131" t="str">
        <f>"= "&amp;C7&amp;" x "&amp;C65</f>
        <v>= (a) x 0.05085</v>
      </c>
    </row>
    <row r="50" spans="2:25">
      <c r="C50" s="141" t="str">
        <f>G7</f>
        <v>(e)</v>
      </c>
      <c r="D50" s="131" t="str">
        <f>"= ("&amp;$D$7&amp;" + "&amp;$E$7&amp;") /  (8.76 x "&amp;TEXT(C66,"0.0%")&amp;")"</f>
        <v>= ((b) + (c)) /  (8.76 x 30.1%)</v>
      </c>
    </row>
    <row r="51" spans="2:25">
      <c r="C51" s="141" t="str">
        <f>I7</f>
        <v>(g)</v>
      </c>
      <c r="D51" s="131" t="str">
        <f>"= "&amp;$G$7&amp;" + "&amp;$H$7</f>
        <v>= (e) + (f)</v>
      </c>
    </row>
    <row r="52" spans="2:25">
      <c r="C52" s="141" t="str">
        <f>K7</f>
        <v>(i)</v>
      </c>
      <c r="D52" s="85" t="str">
        <f>D47</f>
        <v>Plant Costs  - 2019 IRP Update - Table 6.1 &amp; 6.2</v>
      </c>
    </row>
    <row r="53" spans="2:25">
      <c r="C53" s="141"/>
      <c r="D53" s="131"/>
    </row>
    <row r="54" spans="2:25" ht="13.5" thickBot="1"/>
    <row r="55" spans="2:25" ht="13.5" thickBot="1">
      <c r="C55" s="42" t="str">
        <f>B2&amp;" - "&amp;B3</f>
        <v>2019 IRP Utah North Solar with Storage - 30% Capacity Factor</v>
      </c>
      <c r="D55" s="143"/>
      <c r="E55" s="143"/>
      <c r="F55" s="143"/>
      <c r="G55" s="143"/>
      <c r="H55" s="143"/>
      <c r="I55" s="144"/>
      <c r="J55" s="144"/>
      <c r="K55" s="145"/>
    </row>
    <row r="56" spans="2:25" ht="13.5" thickBot="1">
      <c r="C56" s="146" t="s">
        <v>66</v>
      </c>
      <c r="D56" s="147" t="s">
        <v>67</v>
      </c>
      <c r="E56" s="147"/>
      <c r="F56" s="147"/>
      <c r="G56" s="147"/>
      <c r="H56" s="147"/>
      <c r="I56" s="144"/>
      <c r="J56" s="144"/>
      <c r="K56" s="145"/>
    </row>
    <row r="57" spans="2:25">
      <c r="P57" s="118" t="s">
        <v>103</v>
      </c>
      <c r="Q57" s="276">
        <v>2024</v>
      </c>
    </row>
    <row r="58" spans="2:25">
      <c r="B58" s="85" t="s">
        <v>101</v>
      </c>
      <c r="C58" s="171">
        <v>1608.8221683005897</v>
      </c>
      <c r="D58" s="118" t="s">
        <v>65</v>
      </c>
      <c r="O58" s="284">
        <v>342.2</v>
      </c>
      <c r="P58" s="118" t="s">
        <v>32</v>
      </c>
      <c r="Q58" s="276" t="s">
        <v>148</v>
      </c>
      <c r="R58" s="276" t="s">
        <v>112</v>
      </c>
      <c r="T58" s="276" t="str">
        <f>$Q$58&amp;"Proposed Station Capital Costs"</f>
        <v>L1.UN1_PVSProposed Station Capital Costs</v>
      </c>
    </row>
    <row r="59" spans="2:25">
      <c r="B59" s="85" t="s">
        <v>101</v>
      </c>
      <c r="C59" s="270">
        <v>24.570618817436728</v>
      </c>
      <c r="D59" s="118" t="s">
        <v>68</v>
      </c>
      <c r="R59" s="120"/>
      <c r="T59" s="276" t="str">
        <f>$Q$58&amp;"Proposed Station Fixed Costs"</f>
        <v>L1.UN1_PVSProposed Station Fixed Costs</v>
      </c>
    </row>
    <row r="60" spans="2:25" ht="24" customHeight="1">
      <c r="B60" s="85"/>
      <c r="C60" s="272"/>
      <c r="D60" s="118" t="s">
        <v>109</v>
      </c>
      <c r="Q60" s="348" t="str">
        <f>Q58&amp;Q57</f>
        <v>L1.UN1_PVS2024</v>
      </c>
      <c r="T60" s="276" t="str">
        <f>$Q$58&amp;"Proposed Station Variable O&amp;M Costs"</f>
        <v>L1.UN1_PVSProposed Station Variable O&amp;M Costs</v>
      </c>
    </row>
    <row r="61" spans="2:25">
      <c r="B61" s="85" t="s">
        <v>101</v>
      </c>
      <c r="C61" s="270">
        <v>0</v>
      </c>
      <c r="D61" s="118" t="s">
        <v>69</v>
      </c>
      <c r="K61" s="120"/>
      <c r="L61" s="150"/>
      <c r="M61" s="52"/>
      <c r="N61" s="164"/>
      <c r="O61" s="52"/>
      <c r="P61" s="52"/>
      <c r="Q61" s="120" t="s">
        <v>239</v>
      </c>
      <c r="R61" s="120"/>
      <c r="T61" s="120"/>
      <c r="U61" s="120"/>
      <c r="V61" s="120"/>
      <c r="W61" s="120"/>
      <c r="X61" s="120"/>
      <c r="Y61" s="120"/>
    </row>
    <row r="62" spans="2:25">
      <c r="B62" s="85"/>
      <c r="C62" s="159"/>
      <c r="D62" s="118" t="s">
        <v>70</v>
      </c>
      <c r="I62" s="198" t="s">
        <v>91</v>
      </c>
      <c r="L62" s="152"/>
      <c r="M62" s="153"/>
      <c r="O62" s="151"/>
      <c r="P62" s="120"/>
      <c r="Q62" s="120"/>
      <c r="R62" s="120"/>
      <c r="T62" s="120"/>
      <c r="U62" s="120"/>
      <c r="V62" s="120"/>
      <c r="W62" s="120"/>
      <c r="X62" s="120"/>
      <c r="Y62" s="120"/>
    </row>
    <row r="63" spans="2:25">
      <c r="B63" s="371" t="str">
        <f>LEFT(RIGHT(INDEX('Table 3 TransCost'!$39:$39,1,MATCH(F63,'Table 3 TransCost'!$4:$4,0)),6),5)</f>
        <v>2024$</v>
      </c>
      <c r="C63" s="272">
        <f>INDEX('Table 3 TransCost'!$39:$39,1,MATCH(F63,'Table 3 TransCost'!$4:$4,0)+2)</f>
        <v>2.5818101631996475</v>
      </c>
      <c r="D63" s="118" t="s">
        <v>224</v>
      </c>
      <c r="F63" s="276" t="s">
        <v>188</v>
      </c>
      <c r="K63" s="152"/>
      <c r="L63" s="152"/>
      <c r="M63" s="152"/>
      <c r="N63" s="165"/>
      <c r="O63" s="151"/>
      <c r="P63" s="120"/>
      <c r="Q63" s="120"/>
      <c r="R63" s="120"/>
      <c r="T63" s="120"/>
      <c r="U63" s="120"/>
      <c r="V63" s="120"/>
      <c r="W63" s="120"/>
      <c r="X63" s="120"/>
      <c r="Y63" s="120"/>
    </row>
    <row r="64" spans="2:25">
      <c r="B64" s="85"/>
      <c r="C64" s="201"/>
      <c r="K64" s="152"/>
      <c r="L64" s="152"/>
      <c r="M64" s="152"/>
      <c r="N64" s="165"/>
      <c r="O64" s="152"/>
      <c r="R64" s="120"/>
      <c r="T64" s="120"/>
      <c r="U64" s="120"/>
      <c r="V64" s="120"/>
      <c r="W64" s="120"/>
      <c r="X64" s="120"/>
      <c r="Y64" s="120"/>
    </row>
    <row r="65" spans="3:15">
      <c r="C65" s="271">
        <v>5.0849999999999999E-2</v>
      </c>
      <c r="D65" s="118" t="s">
        <v>36</v>
      </c>
      <c r="E65" s="118" t="s">
        <v>113</v>
      </c>
      <c r="K65" s="156"/>
      <c r="L65" s="157"/>
      <c r="M65" s="157"/>
      <c r="O65" s="158"/>
    </row>
    <row r="66" spans="3:15">
      <c r="C66" s="209">
        <v>0.30099999999999999</v>
      </c>
      <c r="D66" s="118" t="s">
        <v>37</v>
      </c>
    </row>
    <row r="67" spans="3:15" ht="13.5" thickBot="1">
      <c r="D67" s="155"/>
    </row>
    <row r="68" spans="3:15" ht="13.5" thickBot="1">
      <c r="C68" s="40" t="str">
        <f>"Company Official Inflation Forecast Dated "&amp;TEXT('Table 4'!$H$5,"mmmm dd, yyyy")</f>
        <v>Company Official Inflation Forecast Dated March 31, 2020</v>
      </c>
      <c r="D68" s="143"/>
      <c r="E68" s="143"/>
      <c r="F68" s="143"/>
      <c r="G68" s="143"/>
      <c r="H68" s="143"/>
      <c r="I68" s="143"/>
      <c r="J68" s="143"/>
      <c r="K68" s="145"/>
    </row>
    <row r="69" spans="3:15">
      <c r="C69" s="87">
        <v>2017</v>
      </c>
      <c r="D69" s="41">
        <v>0.02</v>
      </c>
      <c r="E69" s="85"/>
      <c r="F69" s="87">
        <f>C77+1</f>
        <v>2026</v>
      </c>
      <c r="G69" s="41">
        <v>2.3E-2</v>
      </c>
      <c r="H69" s="41"/>
      <c r="I69" s="87">
        <f>F77+1</f>
        <v>2035</v>
      </c>
      <c r="J69" s="41">
        <v>2.1000000000000001E-2</v>
      </c>
    </row>
    <row r="70" spans="3:15">
      <c r="C70" s="87">
        <f t="shared" ref="C70:C77" si="24">C69+1</f>
        <v>2018</v>
      </c>
      <c r="D70" s="41">
        <v>2.4E-2</v>
      </c>
      <c r="E70" s="85"/>
      <c r="F70" s="87">
        <f t="shared" ref="F70:F77" si="25">F69+1</f>
        <v>2027</v>
      </c>
      <c r="G70" s="41">
        <v>2.3E-2</v>
      </c>
      <c r="H70" s="41"/>
      <c r="I70" s="87">
        <f>I69+1</f>
        <v>2036</v>
      </c>
      <c r="J70" s="41">
        <v>2.1000000000000001E-2</v>
      </c>
    </row>
    <row r="71" spans="3:15">
      <c r="C71" s="87">
        <f t="shared" si="24"/>
        <v>2019</v>
      </c>
      <c r="D71" s="41">
        <v>1.7999999999999999E-2</v>
      </c>
      <c r="E71" s="85"/>
      <c r="F71" s="87">
        <f t="shared" si="25"/>
        <v>2028</v>
      </c>
      <c r="G71" s="41">
        <v>2.3E-2</v>
      </c>
      <c r="H71" s="41"/>
      <c r="I71" s="87">
        <f t="shared" ref="I71:I81" si="26">I70+1</f>
        <v>2037</v>
      </c>
      <c r="J71" s="41">
        <v>2.1000000000000001E-2</v>
      </c>
    </row>
    <row r="72" spans="3:15">
      <c r="C72" s="87">
        <f t="shared" si="24"/>
        <v>2020</v>
      </c>
      <c r="D72" s="41">
        <v>1.9E-2</v>
      </c>
      <c r="E72" s="85"/>
      <c r="F72" s="87">
        <f t="shared" si="25"/>
        <v>2029</v>
      </c>
      <c r="G72" s="41">
        <v>2.3E-2</v>
      </c>
      <c r="H72" s="41"/>
      <c r="I72" s="87">
        <f t="shared" si="26"/>
        <v>2038</v>
      </c>
      <c r="J72" s="41">
        <v>2.1000000000000001E-2</v>
      </c>
    </row>
    <row r="73" spans="3:15">
      <c r="C73" s="87">
        <f t="shared" si="24"/>
        <v>2021</v>
      </c>
      <c r="D73" s="41">
        <v>0.02</v>
      </c>
      <c r="E73" s="85"/>
      <c r="F73" s="87">
        <f t="shared" si="25"/>
        <v>2030</v>
      </c>
      <c r="G73" s="41">
        <v>2.1999999999999999E-2</v>
      </c>
      <c r="H73" s="41"/>
      <c r="I73" s="87">
        <f t="shared" si="26"/>
        <v>2039</v>
      </c>
      <c r="J73" s="41">
        <v>2.1000000000000001E-2</v>
      </c>
    </row>
    <row r="74" spans="3:15">
      <c r="C74" s="87">
        <f t="shared" si="24"/>
        <v>2022</v>
      </c>
      <c r="D74" s="41">
        <v>2.5000000000000001E-2</v>
      </c>
      <c r="E74" s="85"/>
      <c r="F74" s="87">
        <f t="shared" si="25"/>
        <v>2031</v>
      </c>
      <c r="G74" s="41">
        <v>2.1999999999999999E-2</v>
      </c>
      <c r="H74" s="41"/>
      <c r="I74" s="87">
        <f t="shared" si="26"/>
        <v>2040</v>
      </c>
      <c r="J74" s="41">
        <v>2.1000000000000001E-2</v>
      </c>
    </row>
    <row r="75" spans="3:15" s="120" customFormat="1">
      <c r="C75" s="87">
        <f t="shared" si="24"/>
        <v>2023</v>
      </c>
      <c r="D75" s="41">
        <v>2.5000000000000001E-2</v>
      </c>
      <c r="E75" s="86"/>
      <c r="F75" s="87">
        <f t="shared" si="25"/>
        <v>2032</v>
      </c>
      <c r="G75" s="41">
        <v>2.1999999999999999E-2</v>
      </c>
      <c r="H75" s="41"/>
      <c r="I75" s="87">
        <f t="shared" si="26"/>
        <v>2041</v>
      </c>
      <c r="J75" s="41">
        <v>2.1000000000000001E-2</v>
      </c>
      <c r="N75" s="165"/>
    </row>
    <row r="76" spans="3:15" s="120" customFormat="1">
      <c r="C76" s="87">
        <f t="shared" si="24"/>
        <v>2024</v>
      </c>
      <c r="D76" s="41">
        <v>2.4E-2</v>
      </c>
      <c r="E76" s="86"/>
      <c r="F76" s="87">
        <f t="shared" si="25"/>
        <v>2033</v>
      </c>
      <c r="G76" s="41">
        <v>2.1000000000000001E-2</v>
      </c>
      <c r="H76" s="41"/>
      <c r="I76" s="87">
        <f t="shared" si="26"/>
        <v>2042</v>
      </c>
      <c r="J76" s="41">
        <v>2.1000000000000001E-2</v>
      </c>
      <c r="N76" s="165"/>
    </row>
    <row r="77" spans="3:15" s="120" customFormat="1">
      <c r="C77" s="87">
        <f t="shared" si="24"/>
        <v>2025</v>
      </c>
      <c r="D77" s="41">
        <v>2.3E-2</v>
      </c>
      <c r="E77" s="86"/>
      <c r="F77" s="87">
        <f t="shared" si="25"/>
        <v>2034</v>
      </c>
      <c r="G77" s="41">
        <v>2.1000000000000001E-2</v>
      </c>
      <c r="H77" s="41"/>
      <c r="I77" s="87">
        <f t="shared" si="26"/>
        <v>2043</v>
      </c>
      <c r="J77" s="41">
        <v>2.1000000000000001E-2</v>
      </c>
      <c r="N77" s="165"/>
    </row>
    <row r="78" spans="3:15" s="120" customFormat="1">
      <c r="I78" s="87">
        <f t="shared" si="26"/>
        <v>2044</v>
      </c>
      <c r="J78" s="41">
        <v>2.1999999999999999E-2</v>
      </c>
      <c r="N78" s="165"/>
    </row>
    <row r="79" spans="3:15" s="120" customFormat="1">
      <c r="I79" s="87">
        <f t="shared" si="26"/>
        <v>2045</v>
      </c>
      <c r="J79" s="41">
        <v>2.1999999999999999E-2</v>
      </c>
      <c r="N79" s="165"/>
    </row>
    <row r="80" spans="3:15">
      <c r="I80" s="87">
        <f t="shared" si="26"/>
        <v>2046</v>
      </c>
      <c r="J80" s="41">
        <v>2.1000000000000001E-2</v>
      </c>
    </row>
    <row r="81" spans="3:10">
      <c r="I81" s="87">
        <f t="shared" si="26"/>
        <v>2047</v>
      </c>
      <c r="J81" s="41">
        <v>2.1000000000000001E-2</v>
      </c>
    </row>
    <row r="82" spans="3:10">
      <c r="I82" s="87"/>
      <c r="J82" s="41"/>
    </row>
    <row r="83" spans="3:10">
      <c r="I83" s="87"/>
      <c r="J83" s="41"/>
    </row>
    <row r="84" spans="3:10">
      <c r="I84" s="87"/>
      <c r="J84" s="41"/>
    </row>
    <row r="85" spans="3:10">
      <c r="I85" s="87"/>
      <c r="J85" s="41"/>
    </row>
    <row r="96" spans="3:10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  <row r="103" spans="3:4">
      <c r="C103" s="151"/>
      <c r="D103" s="155"/>
    </row>
    <row r="104" spans="3:4">
      <c r="C104" s="151"/>
      <c r="D104" s="155"/>
    </row>
    <row r="105" spans="3:4">
      <c r="C105" s="151"/>
      <c r="D105" s="155"/>
    </row>
  </sheetData>
  <printOptions horizontalCentered="1"/>
  <pageMargins left="0.8" right="0.3" top="0.4" bottom="0.4" header="0.5" footer="0.2"/>
  <pageSetup scale="52" orientation="landscape" r:id="rId1"/>
  <headerFooter alignWithMargins="0"/>
  <rowBreaks count="1" manualBreakCount="1">
    <brk id="54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C93"/>
  <sheetViews>
    <sheetView topLeftCell="A2" workbookViewId="0">
      <selection activeCell="A32" sqref="A32"/>
    </sheetView>
  </sheetViews>
  <sheetFormatPr defaultColWidth="9.33203125" defaultRowHeight="12.75"/>
  <cols>
    <col min="1" max="1" width="2.83203125" style="85" customWidth="1"/>
    <col min="2" max="2" width="10.83203125" style="85" customWidth="1"/>
    <col min="3" max="3" width="14.1640625" style="85" customWidth="1"/>
    <col min="4" max="4" width="12.33203125" style="85" customWidth="1"/>
    <col min="5" max="5" width="10" style="85" customWidth="1"/>
    <col min="6" max="6" width="10.5" style="85" customWidth="1"/>
    <col min="7" max="7" width="10.5" style="85" bestFit="1" customWidth="1"/>
    <col min="8" max="8" width="11.6640625" style="85" bestFit="1" customWidth="1"/>
    <col min="9" max="9" width="11.1640625" style="85" customWidth="1"/>
    <col min="10" max="10" width="12" style="85" bestFit="1" customWidth="1"/>
    <col min="11" max="11" width="14.1640625" style="85" customWidth="1"/>
    <col min="12" max="12" width="14.33203125" style="85" customWidth="1"/>
    <col min="13" max="13" width="9.33203125" style="85"/>
    <col min="14" max="14" width="9.33203125" style="85" customWidth="1"/>
    <col min="15" max="20" width="11.33203125" style="85" customWidth="1"/>
    <col min="21" max="21" width="10.33203125" style="85" customWidth="1"/>
    <col min="22" max="22" width="12" style="85" customWidth="1"/>
    <col min="23" max="23" width="11.5" style="85" customWidth="1"/>
    <col min="24" max="25" width="9.33203125" style="85"/>
    <col min="26" max="26" width="13.6640625" style="85" customWidth="1"/>
    <col min="27" max="27" width="9.33203125" style="85"/>
    <col min="28" max="29" width="9.33203125" style="118"/>
    <col min="30" max="16384" width="9.33203125" style="85"/>
  </cols>
  <sheetData>
    <row r="1" spans="2:27" ht="15.75" hidden="1">
      <c r="B1" s="1" t="s">
        <v>35</v>
      </c>
      <c r="C1" s="285"/>
      <c r="D1" s="285"/>
      <c r="E1" s="285"/>
      <c r="F1" s="285"/>
      <c r="G1" s="285"/>
      <c r="H1" s="285"/>
      <c r="I1" s="285"/>
      <c r="J1" s="285"/>
      <c r="K1" s="285"/>
    </row>
    <row r="2" spans="2:27" ht="15.75">
      <c r="B2" s="1"/>
      <c r="C2" s="285"/>
      <c r="D2" s="285"/>
      <c r="E2" s="285"/>
      <c r="F2" s="285"/>
      <c r="G2" s="285"/>
      <c r="H2" s="285"/>
      <c r="I2" s="285"/>
      <c r="J2" s="285"/>
      <c r="K2" s="285"/>
    </row>
    <row r="3" spans="2:27" ht="15.75">
      <c r="B3" s="1" t="s">
        <v>56</v>
      </c>
      <c r="C3" s="285"/>
      <c r="D3" s="285"/>
      <c r="E3" s="285"/>
      <c r="F3" s="285"/>
      <c r="G3" s="285"/>
      <c r="H3" s="285"/>
      <c r="I3" s="285"/>
      <c r="J3" s="285"/>
      <c r="K3" s="285"/>
      <c r="U3" s="118"/>
      <c r="V3" s="118"/>
      <c r="W3" s="118"/>
      <c r="X3" s="118"/>
      <c r="Y3" s="118"/>
      <c r="Z3" s="118"/>
      <c r="AA3" s="118"/>
    </row>
    <row r="4" spans="2:27" ht="15.75">
      <c r="B4" s="1" t="s">
        <v>144</v>
      </c>
      <c r="C4" s="285"/>
      <c r="D4" s="285"/>
      <c r="E4" s="285"/>
      <c r="F4" s="285"/>
      <c r="G4" s="285"/>
      <c r="H4" s="285"/>
      <c r="I4" s="285"/>
      <c r="J4" s="285"/>
      <c r="K4" s="285"/>
      <c r="U4" s="118"/>
      <c r="V4" s="118"/>
      <c r="W4" s="118"/>
      <c r="X4" s="118"/>
      <c r="Y4" s="118"/>
      <c r="Z4" s="118"/>
      <c r="AA4" s="118"/>
    </row>
    <row r="5" spans="2:27" ht="15.75">
      <c r="B5" s="1" t="str">
        <f>C52</f>
        <v>Naughton - 185 MW - SCCT Frame "F" x1 - East Side Resource (6,050')</v>
      </c>
      <c r="C5" s="285"/>
      <c r="D5" s="285"/>
      <c r="E5" s="285"/>
      <c r="F5" s="285"/>
      <c r="G5" s="285"/>
      <c r="H5" s="285"/>
      <c r="I5" s="285"/>
      <c r="J5" s="285"/>
      <c r="K5" s="285"/>
    </row>
    <row r="6" spans="2:27" ht="15.75">
      <c r="B6" s="1"/>
      <c r="C6" s="285"/>
      <c r="D6" s="285"/>
      <c r="E6" s="285"/>
      <c r="F6" s="285"/>
      <c r="G6" s="285"/>
      <c r="H6" s="285"/>
      <c r="I6" s="285"/>
      <c r="K6" s="286"/>
    </row>
    <row r="7" spans="2:27">
      <c r="B7" s="287"/>
      <c r="C7" s="287"/>
      <c r="D7" s="287"/>
      <c r="E7" s="287"/>
      <c r="F7" s="287"/>
      <c r="G7" s="287"/>
      <c r="H7" s="287"/>
      <c r="I7" s="285"/>
      <c r="J7" s="86"/>
      <c r="K7" s="86"/>
      <c r="L7" s="86"/>
      <c r="M7" s="86"/>
      <c r="N7" s="86"/>
      <c r="U7" s="118" t="s">
        <v>157</v>
      </c>
      <c r="V7" s="118"/>
      <c r="W7" s="118"/>
      <c r="X7" s="118"/>
      <c r="Y7" s="118"/>
      <c r="Z7" s="118"/>
      <c r="AA7" s="118"/>
    </row>
    <row r="8" spans="2:27" ht="51.75" customHeight="1">
      <c r="B8" s="16" t="s">
        <v>0</v>
      </c>
      <c r="C8" s="17" t="s">
        <v>10</v>
      </c>
      <c r="D8" s="17" t="s">
        <v>11</v>
      </c>
      <c r="E8" s="17" t="s">
        <v>12</v>
      </c>
      <c r="F8" s="17" t="s">
        <v>13</v>
      </c>
      <c r="G8" s="17" t="s">
        <v>119</v>
      </c>
      <c r="H8" s="17" t="s">
        <v>120</v>
      </c>
      <c r="I8" s="288" t="s">
        <v>21</v>
      </c>
      <c r="J8" s="288" t="s">
        <v>121</v>
      </c>
      <c r="K8" s="17" t="s">
        <v>52</v>
      </c>
      <c r="L8" s="122" t="s">
        <v>230</v>
      </c>
      <c r="U8" s="118" t="s">
        <v>105</v>
      </c>
      <c r="V8" s="118"/>
      <c r="W8" s="118"/>
      <c r="X8" s="118"/>
      <c r="Y8" s="118"/>
      <c r="Z8" s="118"/>
      <c r="AA8" s="118"/>
    </row>
    <row r="9" spans="2:27" ht="48" customHeight="1">
      <c r="B9" s="289"/>
      <c r="C9" s="18" t="s">
        <v>8</v>
      </c>
      <c r="D9" s="19" t="s">
        <v>9</v>
      </c>
      <c r="E9" s="19" t="s">
        <v>9</v>
      </c>
      <c r="F9" s="18" t="s">
        <v>31</v>
      </c>
      <c r="G9" s="19" t="s">
        <v>9</v>
      </c>
      <c r="H9" s="19" t="s">
        <v>9</v>
      </c>
      <c r="I9" s="19" t="s">
        <v>122</v>
      </c>
      <c r="J9" s="18" t="s">
        <v>31</v>
      </c>
      <c r="K9" s="18" t="s">
        <v>31</v>
      </c>
      <c r="L9" s="125" t="s">
        <v>9</v>
      </c>
      <c r="U9" s="274" t="s">
        <v>104</v>
      </c>
      <c r="V9" s="275"/>
      <c r="W9" s="274" t="s">
        <v>106</v>
      </c>
      <c r="X9" s="275"/>
      <c r="Y9" s="120" t="s">
        <v>108</v>
      </c>
      <c r="Z9" s="215" t="s">
        <v>114</v>
      </c>
      <c r="AA9" s="215" t="s">
        <v>115</v>
      </c>
    </row>
    <row r="10" spans="2:27">
      <c r="C10" s="290" t="s">
        <v>1</v>
      </c>
      <c r="D10" s="290" t="s">
        <v>2</v>
      </c>
      <c r="E10" s="290" t="s">
        <v>3</v>
      </c>
      <c r="F10" s="290" t="s">
        <v>4</v>
      </c>
      <c r="G10" s="290" t="s">
        <v>5</v>
      </c>
      <c r="H10" s="290" t="s">
        <v>7</v>
      </c>
      <c r="I10" s="290" t="s">
        <v>22</v>
      </c>
      <c r="J10" s="290" t="s">
        <v>23</v>
      </c>
      <c r="K10" s="290" t="s">
        <v>24</v>
      </c>
      <c r="L10" s="126" t="s">
        <v>24</v>
      </c>
      <c r="U10" s="118"/>
      <c r="V10" s="118"/>
      <c r="W10" s="118"/>
      <c r="X10" s="118"/>
      <c r="Y10" s="118"/>
      <c r="Z10" s="118"/>
      <c r="AA10" s="118"/>
    </row>
    <row r="11" spans="2:27" ht="6" customHeight="1">
      <c r="L11" s="120"/>
      <c r="U11" s="118"/>
      <c r="V11" s="118"/>
      <c r="W11" s="118"/>
      <c r="X11" s="118"/>
      <c r="Y11" s="118"/>
      <c r="Z11" s="118"/>
      <c r="AA11" s="118"/>
    </row>
    <row r="12" spans="2:27" ht="15.75">
      <c r="B12" s="43" t="str">
        <f>C52</f>
        <v>Naughton - 185 MW - SCCT Frame "F" x1 - East Side Resource (6,050')</v>
      </c>
      <c r="C12" s="86"/>
      <c r="E12" s="86"/>
      <c r="F12" s="86"/>
      <c r="G12" s="86"/>
      <c r="H12" s="86"/>
      <c r="I12" s="287"/>
      <c r="J12" s="287"/>
      <c r="K12" s="287"/>
      <c r="L12" s="120"/>
      <c r="U12" s="118"/>
      <c r="V12" s="118"/>
      <c r="W12" s="118"/>
      <c r="X12" s="118"/>
      <c r="Y12" s="118"/>
      <c r="Z12" s="118"/>
      <c r="AA12" s="118"/>
    </row>
    <row r="13" spans="2:27" ht="18.75" customHeight="1">
      <c r="B13" s="291"/>
      <c r="C13" s="292"/>
      <c r="D13" s="293"/>
      <c r="E13" s="294"/>
      <c r="F13" s="294"/>
      <c r="G13" s="295"/>
      <c r="H13" s="295"/>
      <c r="I13" s="295"/>
      <c r="J13" s="295"/>
      <c r="K13" s="295"/>
      <c r="L13" s="129"/>
      <c r="U13" s="162"/>
      <c r="V13" s="154"/>
      <c r="W13" s="154"/>
      <c r="X13" s="154"/>
      <c r="Y13" s="118"/>
      <c r="Z13" s="154"/>
      <c r="AA13" s="154"/>
    </row>
    <row r="14" spans="2:27">
      <c r="B14" s="291">
        <v>2016</v>
      </c>
      <c r="C14" s="292"/>
      <c r="D14" s="293"/>
      <c r="E14" s="294"/>
      <c r="F14" s="294"/>
      <c r="G14" s="295"/>
      <c r="H14" s="295"/>
      <c r="I14" s="295"/>
      <c r="J14" s="295"/>
      <c r="K14" s="295"/>
      <c r="L14" s="129"/>
      <c r="U14" s="118"/>
      <c r="V14" s="118"/>
      <c r="W14" s="154"/>
      <c r="X14" s="154"/>
      <c r="Y14" s="118"/>
      <c r="Z14" s="154"/>
      <c r="AA14" s="154"/>
    </row>
    <row r="15" spans="2:27">
      <c r="B15" s="291">
        <f t="shared" ref="B15:B40" si="0">B14+1</f>
        <v>2017</v>
      </c>
      <c r="C15" s="296"/>
      <c r="D15" s="293"/>
      <c r="E15" s="293"/>
      <c r="F15" s="293"/>
      <c r="G15" s="297"/>
      <c r="H15" s="297"/>
      <c r="I15" s="295"/>
      <c r="J15" s="295"/>
      <c r="K15" s="295"/>
      <c r="L15" s="129">
        <f>(E15+F15+G15)</f>
        <v>0</v>
      </c>
      <c r="M15" s="41"/>
      <c r="U15" s="118"/>
      <c r="V15" s="118"/>
      <c r="W15" s="154"/>
      <c r="X15" s="154"/>
      <c r="Y15" s="118"/>
      <c r="Z15" s="154"/>
      <c r="AA15" s="154"/>
    </row>
    <row r="16" spans="2:27">
      <c r="B16" s="291">
        <f t="shared" si="0"/>
        <v>2018</v>
      </c>
      <c r="C16" s="292"/>
      <c r="D16" s="293"/>
      <c r="E16" s="129"/>
      <c r="F16" s="294">
        <f>$J$63</f>
        <v>7.76</v>
      </c>
      <c r="G16" s="295"/>
      <c r="H16" s="295"/>
      <c r="I16" s="295"/>
      <c r="J16" s="295"/>
      <c r="K16" s="295"/>
      <c r="L16" s="129">
        <f t="shared" ref="L16:L40" si="1">(E16+F16+G16)</f>
        <v>7.76</v>
      </c>
      <c r="M16" s="41"/>
      <c r="U16" s="162">
        <v>718.66614251564818</v>
      </c>
      <c r="V16" s="154"/>
      <c r="W16" s="272">
        <v>-18.265999999999998</v>
      </c>
      <c r="X16" s="284"/>
      <c r="Y16" s="276"/>
      <c r="Z16" s="272">
        <v>-50.03</v>
      </c>
      <c r="AA16" s="272"/>
    </row>
    <row r="17" spans="2:29">
      <c r="B17" s="291">
        <f t="shared" si="0"/>
        <v>2019</v>
      </c>
      <c r="C17" s="296"/>
      <c r="D17" s="129"/>
      <c r="E17" s="129"/>
      <c r="F17" s="129">
        <f t="shared" ref="F17:F36" si="2">ROUND(F16*(1+(IFERROR(INDEX($D$81:$D$89,MATCH($B17,$C$81:$C$89,0),1),0)+IFERROR(INDEX($G$81:$G$89,MATCH($B17,$F$81:$F$89,0),1),0)+IFERROR(INDEX($J$81:$J$89,MATCH($B17,$I$81:$I$89,0),1),0))),2)</f>
        <v>7.9</v>
      </c>
      <c r="G17" s="295"/>
      <c r="H17" s="295"/>
      <c r="I17" s="295"/>
      <c r="J17" s="295"/>
      <c r="K17" s="295"/>
      <c r="L17" s="129">
        <f t="shared" si="1"/>
        <v>7.9</v>
      </c>
      <c r="M17" s="41"/>
      <c r="U17" s="162"/>
      <c r="V17" s="118"/>
      <c r="W17" s="272">
        <f>ROUND(W16*(1+0.0228),2)</f>
        <v>-18.68</v>
      </c>
      <c r="X17" s="284"/>
      <c r="Y17" s="118"/>
      <c r="Z17" s="272">
        <f>ROUND(Z16*(1+0.0228),2)</f>
        <v>-51.17</v>
      </c>
      <c r="AA17" s="154"/>
    </row>
    <row r="18" spans="2:29">
      <c r="B18" s="291">
        <f t="shared" si="0"/>
        <v>2020</v>
      </c>
      <c r="C18" s="296"/>
      <c r="D18" s="129"/>
      <c r="E18" s="129"/>
      <c r="F18" s="129">
        <f t="shared" si="2"/>
        <v>8.0500000000000007</v>
      </c>
      <c r="G18" s="295"/>
      <c r="H18" s="295"/>
      <c r="I18" s="295"/>
      <c r="J18" s="295"/>
      <c r="K18" s="295"/>
      <c r="L18" s="129">
        <f t="shared" si="1"/>
        <v>8.0500000000000007</v>
      </c>
      <c r="M18" s="41"/>
      <c r="U18" s="162"/>
      <c r="V18" s="118"/>
      <c r="W18" s="272">
        <f t="shared" ref="W18:W33" si="3">ROUND(W17*(1+0.0228),2)</f>
        <v>-19.11</v>
      </c>
      <c r="X18" s="284"/>
      <c r="Y18" s="118"/>
      <c r="Z18" s="272">
        <f t="shared" ref="Z18:Z33" si="4">ROUND(Z17*(1+0.0228),2)</f>
        <v>-52.34</v>
      </c>
      <c r="AA18" s="154"/>
      <c r="AB18" s="118">
        <f>$K18</f>
        <v>0</v>
      </c>
      <c r="AC18" s="118">
        <f>$B18</f>
        <v>2020</v>
      </c>
    </row>
    <row r="19" spans="2:29">
      <c r="B19" s="291">
        <f t="shared" si="0"/>
        <v>2021</v>
      </c>
      <c r="C19" s="296"/>
      <c r="D19" s="129"/>
      <c r="E19" s="129"/>
      <c r="F19" s="129">
        <f t="shared" si="2"/>
        <v>8.2100000000000009</v>
      </c>
      <c r="G19" s="295"/>
      <c r="H19" s="295"/>
      <c r="I19" s="295"/>
      <c r="J19" s="295"/>
      <c r="K19" s="295"/>
      <c r="L19" s="129">
        <f t="shared" si="1"/>
        <v>8.2100000000000009</v>
      </c>
      <c r="M19" s="41"/>
      <c r="U19" s="162"/>
      <c r="V19" s="154"/>
      <c r="W19" s="272">
        <f t="shared" si="3"/>
        <v>-19.55</v>
      </c>
      <c r="X19" s="284"/>
      <c r="Y19" s="154"/>
      <c r="Z19" s="272">
        <f t="shared" si="4"/>
        <v>-53.53</v>
      </c>
      <c r="AA19" s="154"/>
      <c r="AB19" s="118">
        <f t="shared" ref="AB19:AB36" si="5">$K19</f>
        <v>0</v>
      </c>
      <c r="AC19" s="118">
        <f t="shared" ref="AC19:AC32" si="6">$B19</f>
        <v>2021</v>
      </c>
    </row>
    <row r="20" spans="2:29">
      <c r="B20" s="291">
        <f t="shared" si="0"/>
        <v>2022</v>
      </c>
      <c r="C20" s="296"/>
      <c r="D20" s="129"/>
      <c r="E20" s="129"/>
      <c r="F20" s="129">
        <f t="shared" si="2"/>
        <v>8.42</v>
      </c>
      <c r="G20" s="295"/>
      <c r="H20" s="295"/>
      <c r="I20" s="295"/>
      <c r="J20" s="295"/>
      <c r="K20" s="295"/>
      <c r="L20" s="129">
        <f t="shared" si="1"/>
        <v>8.42</v>
      </c>
      <c r="M20" s="41"/>
      <c r="U20" s="162"/>
      <c r="V20" s="154"/>
      <c r="W20" s="272">
        <f t="shared" si="3"/>
        <v>-20</v>
      </c>
      <c r="X20" s="284"/>
      <c r="Y20" s="154"/>
      <c r="Z20" s="272">
        <f t="shared" si="4"/>
        <v>-54.75</v>
      </c>
      <c r="AA20" s="154"/>
      <c r="AB20" s="118">
        <f t="shared" si="5"/>
        <v>0</v>
      </c>
      <c r="AC20" s="118">
        <f t="shared" si="6"/>
        <v>2022</v>
      </c>
    </row>
    <row r="21" spans="2:29">
      <c r="B21" s="291">
        <f t="shared" si="0"/>
        <v>2023</v>
      </c>
      <c r="C21" s="296"/>
      <c r="D21" s="129"/>
      <c r="E21" s="129"/>
      <c r="F21" s="129">
        <f t="shared" si="2"/>
        <v>8.6300000000000008</v>
      </c>
      <c r="G21" s="295"/>
      <c r="H21" s="295"/>
      <c r="I21" s="295"/>
      <c r="J21" s="295"/>
      <c r="K21" s="295"/>
      <c r="L21" s="129">
        <f t="shared" si="1"/>
        <v>8.6300000000000008</v>
      </c>
      <c r="M21" s="41"/>
      <c r="U21" s="162"/>
      <c r="V21" s="154"/>
      <c r="W21" s="272">
        <f t="shared" si="3"/>
        <v>-20.46</v>
      </c>
      <c r="X21" s="284"/>
      <c r="Y21" s="154"/>
      <c r="Z21" s="272">
        <f t="shared" si="4"/>
        <v>-56</v>
      </c>
      <c r="AA21" s="154"/>
      <c r="AB21" s="118">
        <f t="shared" si="5"/>
        <v>0</v>
      </c>
      <c r="AC21" s="118">
        <f t="shared" si="6"/>
        <v>2023</v>
      </c>
    </row>
    <row r="22" spans="2:29">
      <c r="B22" s="291">
        <f t="shared" si="0"/>
        <v>2024</v>
      </c>
      <c r="C22" s="296"/>
      <c r="D22" s="129"/>
      <c r="E22" s="129"/>
      <c r="F22" s="129">
        <f t="shared" si="2"/>
        <v>8.84</v>
      </c>
      <c r="G22" s="295"/>
      <c r="H22" s="295"/>
      <c r="I22" s="295"/>
      <c r="J22" s="295"/>
      <c r="K22" s="295"/>
      <c r="L22" s="129">
        <f t="shared" si="1"/>
        <v>8.84</v>
      </c>
      <c r="M22" s="41"/>
      <c r="U22" s="162"/>
      <c r="V22" s="154"/>
      <c r="W22" s="272">
        <f t="shared" si="3"/>
        <v>-20.93</v>
      </c>
      <c r="X22" s="284"/>
      <c r="Y22" s="154"/>
      <c r="Z22" s="272">
        <f t="shared" si="4"/>
        <v>-57.28</v>
      </c>
      <c r="AA22" s="154"/>
      <c r="AB22" s="118">
        <f t="shared" si="5"/>
        <v>0</v>
      </c>
      <c r="AC22" s="118">
        <f t="shared" si="6"/>
        <v>2024</v>
      </c>
    </row>
    <row r="23" spans="2:29">
      <c r="B23" s="291">
        <f t="shared" si="0"/>
        <v>2025</v>
      </c>
      <c r="C23" s="296"/>
      <c r="D23" s="129"/>
      <c r="E23" s="129"/>
      <c r="F23" s="129">
        <f t="shared" si="2"/>
        <v>9.0399999999999991</v>
      </c>
      <c r="G23" s="295"/>
      <c r="H23" s="295"/>
      <c r="I23" s="295"/>
      <c r="J23" s="295"/>
      <c r="K23" s="295"/>
      <c r="L23" s="129">
        <f t="shared" si="1"/>
        <v>9.0399999999999991</v>
      </c>
      <c r="M23" s="41"/>
      <c r="U23" s="162"/>
      <c r="V23" s="154"/>
      <c r="W23" s="272">
        <f t="shared" si="3"/>
        <v>-21.41</v>
      </c>
      <c r="X23" s="284"/>
      <c r="Y23" s="154"/>
      <c r="Z23" s="272">
        <f t="shared" si="4"/>
        <v>-58.59</v>
      </c>
      <c r="AA23" s="154"/>
      <c r="AB23" s="118">
        <f t="shared" si="5"/>
        <v>0</v>
      </c>
      <c r="AC23" s="118">
        <f t="shared" si="6"/>
        <v>2025</v>
      </c>
    </row>
    <row r="24" spans="2:29">
      <c r="B24" s="291">
        <f t="shared" si="0"/>
        <v>2026</v>
      </c>
      <c r="C24" s="349">
        <v>718.66414277988076</v>
      </c>
      <c r="D24" s="293">
        <f>ROUND(C24*$C$74,2)</f>
        <v>50.01</v>
      </c>
      <c r="E24" s="270">
        <v>38.05330989724176</v>
      </c>
      <c r="F24" s="129">
        <f t="shared" si="2"/>
        <v>9.25</v>
      </c>
      <c r="G24" s="295">
        <f t="shared" ref="G24:G36" si="7">ROUND(F24*(8.76*$G$63)+E24,2)</f>
        <v>64.790000000000006</v>
      </c>
      <c r="H24" s="295">
        <f t="shared" ref="H24:H36" si="8">ROUND(D24+G24,2)</f>
        <v>114.8</v>
      </c>
      <c r="I24" s="295">
        <f>VLOOKUP(B24,'Table 4'!$B$13:$D$43,3,FALSE)</f>
        <v>2.69</v>
      </c>
      <c r="J24" s="295">
        <f t="shared" ref="J24:J36" si="9">ROUND($K$63*I24/1000,2)</f>
        <v>26.32</v>
      </c>
      <c r="K24" s="295">
        <f t="shared" ref="K24:K36" si="10">ROUND(H24*1000/8760/$G$63+J24,2)</f>
        <v>66.03</v>
      </c>
      <c r="L24" s="129">
        <f t="shared" si="1"/>
        <v>112.09330989724177</v>
      </c>
      <c r="M24" s="41"/>
      <c r="U24" s="162">
        <v>718.66614251564818</v>
      </c>
      <c r="V24" s="154">
        <f>U24-C24</f>
        <v>1.999735767412858E-3</v>
      </c>
      <c r="W24" s="272">
        <f t="shared" si="3"/>
        <v>-21.9</v>
      </c>
      <c r="X24" s="272">
        <f t="shared" ref="X24:X33" si="11">W24-Z24+AA24-E24</f>
        <v>-2.3309897241759359E-2</v>
      </c>
      <c r="Y24" s="154"/>
      <c r="Z24" s="272">
        <f t="shared" si="4"/>
        <v>-59.93</v>
      </c>
      <c r="AA24" s="154"/>
      <c r="AB24" s="118">
        <f t="shared" si="5"/>
        <v>66.03</v>
      </c>
      <c r="AC24" s="118">
        <f t="shared" si="6"/>
        <v>2026</v>
      </c>
    </row>
    <row r="25" spans="2:29">
      <c r="B25" s="291">
        <f t="shared" si="0"/>
        <v>2027</v>
      </c>
      <c r="C25" s="296"/>
      <c r="D25" s="129">
        <f t="shared" ref="D25:D36" si="12">ROUND(D24*(1+(IFERROR(INDEX($D$81:$D$89,MATCH($B25,$C$81:$C$89,0),1),0)+IFERROR(INDEX($G$81:$G$89,MATCH($B25,$F$81:$F$89,0),1),0)+IFERROR(INDEX($J$81:$J$89,MATCH($B25,$I$81:$I$89,0),1),0))),2)</f>
        <v>51.16</v>
      </c>
      <c r="E25" s="129">
        <f t="shared" ref="E25:E36" si="13">ROUND(E24*(1+(IFERROR(INDEX($D$81:$D$89,MATCH($B25,$C$81:$C$89,0),1),0)+IFERROR(INDEX($G$81:$G$89,MATCH($B25,$F$81:$F$89,0),1),0)+IFERROR(INDEX($J$81:$J$89,MATCH($B25,$I$81:$I$89,0),1),0))),2)</f>
        <v>38.93</v>
      </c>
      <c r="F25" s="129">
        <f t="shared" si="2"/>
        <v>9.4600000000000009</v>
      </c>
      <c r="G25" s="295">
        <f t="shared" si="7"/>
        <v>66.28</v>
      </c>
      <c r="H25" s="295">
        <f t="shared" si="8"/>
        <v>117.44</v>
      </c>
      <c r="I25" s="295">
        <f>VLOOKUP(B25,'Table 4'!$B$13:$D$43,3,FALSE)</f>
        <v>2.95</v>
      </c>
      <c r="J25" s="295">
        <f t="shared" si="9"/>
        <v>28.87</v>
      </c>
      <c r="K25" s="295">
        <f t="shared" si="10"/>
        <v>69.5</v>
      </c>
      <c r="L25" s="129">
        <f t="shared" si="1"/>
        <v>114.67</v>
      </c>
      <c r="M25" s="41"/>
      <c r="P25" s="353"/>
      <c r="U25" s="160"/>
      <c r="V25" s="154"/>
      <c r="W25" s="272">
        <f t="shared" si="3"/>
        <v>-22.4</v>
      </c>
      <c r="X25" s="272">
        <f t="shared" si="11"/>
        <v>-3.0000000000001137E-2</v>
      </c>
      <c r="Y25" s="154"/>
      <c r="Z25" s="272">
        <f t="shared" si="4"/>
        <v>-61.3</v>
      </c>
      <c r="AA25" s="154"/>
      <c r="AB25" s="118">
        <f t="shared" si="5"/>
        <v>69.5</v>
      </c>
      <c r="AC25" s="118">
        <f t="shared" si="6"/>
        <v>2027</v>
      </c>
    </row>
    <row r="26" spans="2:29">
      <c r="B26" s="291">
        <f t="shared" si="0"/>
        <v>2028</v>
      </c>
      <c r="C26" s="296"/>
      <c r="D26" s="129">
        <f t="shared" si="12"/>
        <v>52.34</v>
      </c>
      <c r="E26" s="129">
        <f t="shared" si="13"/>
        <v>39.83</v>
      </c>
      <c r="F26" s="129">
        <f t="shared" si="2"/>
        <v>9.68</v>
      </c>
      <c r="G26" s="295">
        <f t="shared" si="7"/>
        <v>67.81</v>
      </c>
      <c r="H26" s="295">
        <f t="shared" si="8"/>
        <v>120.15</v>
      </c>
      <c r="I26" s="295">
        <f>VLOOKUP(B26,'Table 4'!$B$13:$D$43,3,FALSE)</f>
        <v>3.21</v>
      </c>
      <c r="J26" s="295">
        <f t="shared" si="9"/>
        <v>31.41</v>
      </c>
      <c r="K26" s="295">
        <f t="shared" si="10"/>
        <v>72.97</v>
      </c>
      <c r="L26" s="129">
        <f t="shared" si="1"/>
        <v>117.32</v>
      </c>
      <c r="M26" s="41"/>
      <c r="U26" s="162"/>
      <c r="V26" s="154"/>
      <c r="W26" s="272">
        <f t="shared" si="3"/>
        <v>-22.91</v>
      </c>
      <c r="X26" s="272">
        <f t="shared" si="11"/>
        <v>-3.9999999999992042E-2</v>
      </c>
      <c r="Y26" s="154"/>
      <c r="Z26" s="272">
        <f t="shared" si="4"/>
        <v>-62.7</v>
      </c>
      <c r="AA26" s="154"/>
      <c r="AB26" s="118">
        <f t="shared" si="5"/>
        <v>72.97</v>
      </c>
      <c r="AC26" s="118">
        <f t="shared" si="6"/>
        <v>2028</v>
      </c>
    </row>
    <row r="27" spans="2:29">
      <c r="B27" s="291">
        <f t="shared" si="0"/>
        <v>2029</v>
      </c>
      <c r="C27" s="296"/>
      <c r="D27" s="129">
        <f t="shared" si="12"/>
        <v>53.54</v>
      </c>
      <c r="E27" s="129">
        <f t="shared" si="13"/>
        <v>40.75</v>
      </c>
      <c r="F27" s="129">
        <f t="shared" si="2"/>
        <v>9.9</v>
      </c>
      <c r="G27" s="295">
        <f t="shared" si="7"/>
        <v>69.37</v>
      </c>
      <c r="H27" s="295">
        <f t="shared" si="8"/>
        <v>122.91</v>
      </c>
      <c r="I27" s="295">
        <f>VLOOKUP(B27,'Table 4'!$B$13:$D$43,3,FALSE)</f>
        <v>3.44</v>
      </c>
      <c r="J27" s="295">
        <f t="shared" si="9"/>
        <v>33.659999999999997</v>
      </c>
      <c r="K27" s="295">
        <f t="shared" si="10"/>
        <v>76.180000000000007</v>
      </c>
      <c r="L27" s="129">
        <f t="shared" si="1"/>
        <v>120.02000000000001</v>
      </c>
      <c r="M27" s="41"/>
      <c r="U27" s="162"/>
      <c r="V27" s="154"/>
      <c r="W27" s="272">
        <f t="shared" si="3"/>
        <v>-23.43</v>
      </c>
      <c r="X27" s="272">
        <f t="shared" si="11"/>
        <v>-5.0000000000004263E-2</v>
      </c>
      <c r="Y27" s="154"/>
      <c r="Z27" s="272">
        <f t="shared" si="4"/>
        <v>-64.13</v>
      </c>
      <c r="AA27" s="154"/>
      <c r="AB27" s="118">
        <f t="shared" si="5"/>
        <v>76.180000000000007</v>
      </c>
      <c r="AC27" s="118">
        <f t="shared" si="6"/>
        <v>2029</v>
      </c>
    </row>
    <row r="28" spans="2:29" s="300" customFormat="1">
      <c r="B28" s="298">
        <f t="shared" si="0"/>
        <v>2030</v>
      </c>
      <c r="C28" s="299"/>
      <c r="D28" s="129">
        <f t="shared" si="12"/>
        <v>54.72</v>
      </c>
      <c r="E28" s="129">
        <f t="shared" si="13"/>
        <v>41.65</v>
      </c>
      <c r="F28" s="129">
        <f t="shared" si="2"/>
        <v>10.119999999999999</v>
      </c>
      <c r="G28" s="295">
        <f t="shared" si="7"/>
        <v>70.900000000000006</v>
      </c>
      <c r="H28" s="295">
        <f t="shared" si="8"/>
        <v>125.62</v>
      </c>
      <c r="I28" s="295">
        <f>VLOOKUP(B28,'Table 4'!$B$13:$D$43,3,FALSE)</f>
        <v>3.68</v>
      </c>
      <c r="J28" s="295">
        <f t="shared" si="9"/>
        <v>36.01</v>
      </c>
      <c r="K28" s="295">
        <f t="shared" si="10"/>
        <v>79.47</v>
      </c>
      <c r="L28" s="129">
        <f t="shared" si="1"/>
        <v>122.67</v>
      </c>
      <c r="M28" s="50"/>
      <c r="N28" s="85"/>
      <c r="O28" s="85"/>
      <c r="U28" s="162"/>
      <c r="V28" s="154"/>
      <c r="W28" s="272">
        <f t="shared" si="3"/>
        <v>-23.96</v>
      </c>
      <c r="X28" s="272">
        <f t="shared" si="11"/>
        <v>-1.9999999999996021E-2</v>
      </c>
      <c r="Y28" s="154"/>
      <c r="Z28" s="272">
        <f t="shared" si="4"/>
        <v>-65.59</v>
      </c>
      <c r="AA28" s="154"/>
      <c r="AB28" s="118">
        <f t="shared" si="5"/>
        <v>79.47</v>
      </c>
      <c r="AC28" s="118">
        <f t="shared" si="6"/>
        <v>2030</v>
      </c>
    </row>
    <row r="29" spans="2:29" s="300" customFormat="1">
      <c r="B29" s="298">
        <f t="shared" si="0"/>
        <v>2031</v>
      </c>
      <c r="C29" s="299"/>
      <c r="D29" s="129">
        <f t="shared" si="12"/>
        <v>55.92</v>
      </c>
      <c r="E29" s="129">
        <f t="shared" si="13"/>
        <v>42.57</v>
      </c>
      <c r="F29" s="129">
        <f t="shared" si="2"/>
        <v>10.34</v>
      </c>
      <c r="G29" s="295">
        <f t="shared" si="7"/>
        <v>72.459999999999994</v>
      </c>
      <c r="H29" s="295">
        <f t="shared" si="8"/>
        <v>128.38</v>
      </c>
      <c r="I29" s="295">
        <f>VLOOKUP(B29,'Table 4'!$B$13:$D$43,3,FALSE)</f>
        <v>3.86</v>
      </c>
      <c r="J29" s="295">
        <f t="shared" si="9"/>
        <v>37.770000000000003</v>
      </c>
      <c r="K29" s="295">
        <f t="shared" si="10"/>
        <v>82.18</v>
      </c>
      <c r="L29" s="129">
        <f t="shared" si="1"/>
        <v>125.36999999999999</v>
      </c>
      <c r="M29" s="50"/>
      <c r="N29" s="85"/>
      <c r="O29" s="85"/>
      <c r="U29" s="162"/>
      <c r="V29" s="154"/>
      <c r="W29" s="272">
        <f t="shared" si="3"/>
        <v>-24.51</v>
      </c>
      <c r="X29" s="272">
        <f t="shared" si="11"/>
        <v>9.9999999999980105E-3</v>
      </c>
      <c r="Y29" s="154"/>
      <c r="Z29" s="272">
        <f t="shared" si="4"/>
        <v>-67.09</v>
      </c>
      <c r="AA29" s="154"/>
      <c r="AB29" s="118">
        <f t="shared" si="5"/>
        <v>82.18</v>
      </c>
      <c r="AC29" s="118">
        <f t="shared" si="6"/>
        <v>2031</v>
      </c>
    </row>
    <row r="30" spans="2:29" s="300" customFormat="1">
      <c r="B30" s="298">
        <f t="shared" si="0"/>
        <v>2032</v>
      </c>
      <c r="C30" s="299"/>
      <c r="D30" s="129">
        <f t="shared" si="12"/>
        <v>57.15</v>
      </c>
      <c r="E30" s="129">
        <f t="shared" si="13"/>
        <v>43.51</v>
      </c>
      <c r="F30" s="129">
        <f t="shared" si="2"/>
        <v>10.57</v>
      </c>
      <c r="G30" s="295">
        <f t="shared" si="7"/>
        <v>74.069999999999993</v>
      </c>
      <c r="H30" s="295">
        <f t="shared" si="8"/>
        <v>131.22</v>
      </c>
      <c r="I30" s="295">
        <f>VLOOKUP(B30,'Table 4'!$B$13:$D$43,3,FALSE)</f>
        <v>4.05</v>
      </c>
      <c r="J30" s="295">
        <f t="shared" si="9"/>
        <v>39.630000000000003</v>
      </c>
      <c r="K30" s="295">
        <f t="shared" si="10"/>
        <v>85.02</v>
      </c>
      <c r="L30" s="129">
        <f t="shared" si="1"/>
        <v>128.14999999999998</v>
      </c>
      <c r="M30" s="50"/>
      <c r="N30" s="85"/>
      <c r="O30" s="85"/>
      <c r="U30" s="162"/>
      <c r="V30" s="154"/>
      <c r="W30" s="272">
        <f t="shared" si="3"/>
        <v>-25.07</v>
      </c>
      <c r="X30" s="272">
        <f t="shared" si="11"/>
        <v>4.0000000000006253E-2</v>
      </c>
      <c r="Y30" s="154"/>
      <c r="Z30" s="272">
        <f t="shared" si="4"/>
        <v>-68.62</v>
      </c>
      <c r="AA30" s="154"/>
      <c r="AB30" s="118">
        <f t="shared" si="5"/>
        <v>85.02</v>
      </c>
      <c r="AC30" s="118">
        <f t="shared" si="6"/>
        <v>2032</v>
      </c>
    </row>
    <row r="31" spans="2:29" s="300" customFormat="1">
      <c r="B31" s="298">
        <f t="shared" si="0"/>
        <v>2033</v>
      </c>
      <c r="C31" s="299"/>
      <c r="D31" s="129">
        <f t="shared" si="12"/>
        <v>58.35</v>
      </c>
      <c r="E31" s="129">
        <f t="shared" si="13"/>
        <v>44.42</v>
      </c>
      <c r="F31" s="129">
        <f t="shared" si="2"/>
        <v>10.79</v>
      </c>
      <c r="G31" s="295">
        <f t="shared" si="7"/>
        <v>75.61</v>
      </c>
      <c r="H31" s="295">
        <f t="shared" si="8"/>
        <v>133.96</v>
      </c>
      <c r="I31" s="295">
        <f>VLOOKUP(B31,'Table 4'!$B$13:$D$43,3,FALSE)</f>
        <v>4.2300000000000004</v>
      </c>
      <c r="J31" s="295">
        <f t="shared" si="9"/>
        <v>41.39</v>
      </c>
      <c r="K31" s="295">
        <f t="shared" si="10"/>
        <v>87.73</v>
      </c>
      <c r="L31" s="129">
        <f t="shared" si="1"/>
        <v>130.82</v>
      </c>
      <c r="M31" s="50"/>
      <c r="N31" s="85"/>
      <c r="O31" s="85"/>
      <c r="U31" s="162"/>
      <c r="V31" s="154"/>
      <c r="W31" s="272">
        <f t="shared" si="3"/>
        <v>-25.64</v>
      </c>
      <c r="X31" s="272">
        <f t="shared" si="11"/>
        <v>0.12000000000000455</v>
      </c>
      <c r="Y31" s="154"/>
      <c r="Z31" s="272">
        <f t="shared" si="4"/>
        <v>-70.180000000000007</v>
      </c>
      <c r="AA31" s="154"/>
      <c r="AB31" s="118">
        <f t="shared" si="5"/>
        <v>87.73</v>
      </c>
      <c r="AC31" s="118">
        <f t="shared" si="6"/>
        <v>2033</v>
      </c>
    </row>
    <row r="32" spans="2:29" s="300" customFormat="1">
      <c r="B32" s="298">
        <f t="shared" si="0"/>
        <v>2034</v>
      </c>
      <c r="C32" s="299"/>
      <c r="D32" s="129">
        <f t="shared" si="12"/>
        <v>59.58</v>
      </c>
      <c r="E32" s="129">
        <f t="shared" si="13"/>
        <v>45.35</v>
      </c>
      <c r="F32" s="129">
        <f t="shared" si="2"/>
        <v>11.02</v>
      </c>
      <c r="G32" s="295">
        <f t="shared" si="7"/>
        <v>77.209999999999994</v>
      </c>
      <c r="H32" s="295">
        <f t="shared" si="8"/>
        <v>136.79</v>
      </c>
      <c r="I32" s="295">
        <f>VLOOKUP(B32,'Table 4'!$B$13:$D$43,3,FALSE)</f>
        <v>4.4400000000000004</v>
      </c>
      <c r="J32" s="295">
        <f t="shared" si="9"/>
        <v>43.45</v>
      </c>
      <c r="K32" s="295">
        <f t="shared" si="10"/>
        <v>90.77</v>
      </c>
      <c r="L32" s="129">
        <f t="shared" si="1"/>
        <v>133.57999999999998</v>
      </c>
      <c r="M32" s="50"/>
      <c r="N32" s="85"/>
      <c r="O32" s="85"/>
      <c r="U32" s="162"/>
      <c r="V32" s="154"/>
      <c r="W32" s="272">
        <f t="shared" si="3"/>
        <v>-26.22</v>
      </c>
      <c r="X32" s="272">
        <f t="shared" si="11"/>
        <v>0.21000000000000085</v>
      </c>
      <c r="Y32" s="154"/>
      <c r="Z32" s="272">
        <f t="shared" si="4"/>
        <v>-71.78</v>
      </c>
      <c r="AA32" s="154"/>
      <c r="AB32" s="118">
        <f t="shared" si="5"/>
        <v>90.77</v>
      </c>
      <c r="AC32" s="118">
        <f t="shared" si="6"/>
        <v>2034</v>
      </c>
    </row>
    <row r="33" spans="2:29">
      <c r="B33" s="291">
        <f t="shared" si="0"/>
        <v>2035</v>
      </c>
      <c r="C33" s="296"/>
      <c r="D33" s="129">
        <f t="shared" si="12"/>
        <v>60.83</v>
      </c>
      <c r="E33" s="129">
        <f t="shared" si="13"/>
        <v>46.3</v>
      </c>
      <c r="F33" s="129">
        <f t="shared" si="2"/>
        <v>11.25</v>
      </c>
      <c r="G33" s="295">
        <f t="shared" si="7"/>
        <v>78.819999999999993</v>
      </c>
      <c r="H33" s="295">
        <f t="shared" si="8"/>
        <v>139.65</v>
      </c>
      <c r="I33" s="295">
        <f>VLOOKUP(B33,'Table 4'!$B$13:$D$43,3,FALSE)</f>
        <v>4.67</v>
      </c>
      <c r="J33" s="295">
        <f t="shared" si="9"/>
        <v>45.7</v>
      </c>
      <c r="K33" s="295">
        <f t="shared" si="10"/>
        <v>94.01</v>
      </c>
      <c r="L33" s="129">
        <f t="shared" si="1"/>
        <v>136.37</v>
      </c>
      <c r="M33" s="50"/>
      <c r="U33" s="162"/>
      <c r="V33" s="154"/>
      <c r="W33" s="272">
        <f t="shared" si="3"/>
        <v>-26.82</v>
      </c>
      <c r="X33" s="272">
        <f t="shared" si="11"/>
        <v>0.30000000000000426</v>
      </c>
      <c r="Y33" s="154"/>
      <c r="Z33" s="272">
        <f t="shared" si="4"/>
        <v>-73.42</v>
      </c>
      <c r="AA33" s="154"/>
      <c r="AB33" s="118">
        <f t="shared" si="5"/>
        <v>94.01</v>
      </c>
      <c r="AC33" s="118">
        <f>AC32+1</f>
        <v>2035</v>
      </c>
    </row>
    <row r="34" spans="2:29">
      <c r="B34" s="291">
        <f t="shared" si="0"/>
        <v>2036</v>
      </c>
      <c r="C34" s="296"/>
      <c r="D34" s="129">
        <f t="shared" si="12"/>
        <v>62.11</v>
      </c>
      <c r="E34" s="129">
        <f t="shared" si="13"/>
        <v>47.27</v>
      </c>
      <c r="F34" s="129">
        <f t="shared" si="2"/>
        <v>11.49</v>
      </c>
      <c r="G34" s="295">
        <f t="shared" si="7"/>
        <v>80.489999999999995</v>
      </c>
      <c r="H34" s="295">
        <f t="shared" si="8"/>
        <v>142.6</v>
      </c>
      <c r="I34" s="295">
        <f>VLOOKUP(B34,'Table 4'!$B$13:$D$43,3,FALSE)</f>
        <v>4.8600000000000003</v>
      </c>
      <c r="J34" s="295">
        <f t="shared" si="9"/>
        <v>47.56</v>
      </c>
      <c r="K34" s="295">
        <f t="shared" si="10"/>
        <v>96.89</v>
      </c>
      <c r="L34" s="129">
        <f t="shared" si="1"/>
        <v>139.25</v>
      </c>
      <c r="M34" s="50"/>
      <c r="AB34" s="118">
        <f t="shared" si="5"/>
        <v>96.89</v>
      </c>
      <c r="AC34" s="118">
        <f t="shared" ref="AC34:AC49" si="14">AC33+1</f>
        <v>2036</v>
      </c>
    </row>
    <row r="35" spans="2:29">
      <c r="B35" s="291">
        <f t="shared" si="0"/>
        <v>2037</v>
      </c>
      <c r="C35" s="296"/>
      <c r="D35" s="129">
        <f t="shared" si="12"/>
        <v>63.41</v>
      </c>
      <c r="E35" s="129">
        <f t="shared" si="13"/>
        <v>48.26</v>
      </c>
      <c r="F35" s="129">
        <f t="shared" si="2"/>
        <v>11.73</v>
      </c>
      <c r="G35" s="295">
        <f t="shared" si="7"/>
        <v>82.17</v>
      </c>
      <c r="H35" s="295">
        <f t="shared" si="8"/>
        <v>145.58000000000001</v>
      </c>
      <c r="I35" s="295">
        <f>VLOOKUP(B35,'Table 4'!$B$13:$D$43,3,FALSE)</f>
        <v>5.19</v>
      </c>
      <c r="J35" s="295">
        <f t="shared" si="9"/>
        <v>50.79</v>
      </c>
      <c r="K35" s="295">
        <f t="shared" si="10"/>
        <v>101.15</v>
      </c>
      <c r="L35" s="129">
        <f t="shared" si="1"/>
        <v>142.16</v>
      </c>
      <c r="M35" s="50"/>
      <c r="AB35" s="118">
        <f t="shared" si="5"/>
        <v>101.15</v>
      </c>
      <c r="AC35" s="118">
        <f t="shared" si="14"/>
        <v>2037</v>
      </c>
    </row>
    <row r="36" spans="2:29">
      <c r="B36" s="291">
        <f t="shared" si="0"/>
        <v>2038</v>
      </c>
      <c r="C36" s="296"/>
      <c r="D36" s="129">
        <f t="shared" si="12"/>
        <v>64.739999999999995</v>
      </c>
      <c r="E36" s="129">
        <f t="shared" si="13"/>
        <v>49.27</v>
      </c>
      <c r="F36" s="129">
        <f t="shared" si="2"/>
        <v>11.98</v>
      </c>
      <c r="G36" s="295">
        <f t="shared" si="7"/>
        <v>83.9</v>
      </c>
      <c r="H36" s="295">
        <f t="shared" si="8"/>
        <v>148.63999999999999</v>
      </c>
      <c r="I36" s="295">
        <f>VLOOKUP(B36,'Table 4'!$B$13:$D$43,3,FALSE)</f>
        <v>5.49</v>
      </c>
      <c r="J36" s="295">
        <f t="shared" si="9"/>
        <v>53.73</v>
      </c>
      <c r="K36" s="295">
        <f t="shared" si="10"/>
        <v>105.15</v>
      </c>
      <c r="L36" s="129">
        <f t="shared" si="1"/>
        <v>145.15</v>
      </c>
      <c r="M36" s="50"/>
      <c r="AB36" s="118">
        <f t="shared" si="5"/>
        <v>105.15</v>
      </c>
      <c r="AC36" s="118">
        <f t="shared" si="14"/>
        <v>2038</v>
      </c>
    </row>
    <row r="37" spans="2:29">
      <c r="B37" s="291">
        <f t="shared" si="0"/>
        <v>2039</v>
      </c>
      <c r="C37" s="296"/>
      <c r="D37" s="129">
        <f t="shared" ref="D37:D40" si="15">ROUND(D36*(1+(IFERROR(INDEX($D$81:$D$89,MATCH($B37,$C$81:$C$89,0),1),0)+IFERROR(INDEX($G$81:$G$89,MATCH($B37,$F$81:$F$89,0),1),0)+IFERROR(INDEX($J$81:$J$89,MATCH($B37,$I$81:$I$89,0),1),0))),2)</f>
        <v>66.099999999999994</v>
      </c>
      <c r="E37" s="129">
        <f t="shared" ref="E37:E40" si="16">ROUND(E36*(1+(IFERROR(INDEX($D$81:$D$89,MATCH($B37,$C$81:$C$89,0),1),0)+IFERROR(INDEX($G$81:$G$89,MATCH($B37,$F$81:$F$89,0),1),0)+IFERROR(INDEX($J$81:$J$89,MATCH($B37,$I$81:$I$89,0),1),0))),2)</f>
        <v>50.3</v>
      </c>
      <c r="F37" s="129">
        <f t="shared" ref="F37:F40" si="17">ROUND(F36*(1+(IFERROR(INDEX($D$81:$D$89,MATCH($B37,$C$81:$C$89,0),1),0)+IFERROR(INDEX($G$81:$G$89,MATCH($B37,$F$81:$F$89,0),1),0)+IFERROR(INDEX($J$81:$J$89,MATCH($B37,$I$81:$I$89,0),1),0))),2)</f>
        <v>12.23</v>
      </c>
      <c r="G37" s="295">
        <f t="shared" ref="G37:G40" si="18">ROUND(F37*(8.76*$G$63)+E37,2)</f>
        <v>85.65</v>
      </c>
      <c r="H37" s="295">
        <f t="shared" ref="H37:H40" si="19">ROUND(D37+G37,2)</f>
        <v>151.75</v>
      </c>
      <c r="I37" s="295">
        <f>VLOOKUP(B37,'Table 4'!$B$13:$D$43,3,FALSE)</f>
        <v>5.83</v>
      </c>
      <c r="J37" s="295">
        <f t="shared" ref="J37:J40" si="20">ROUND($K$63*I37/1000,2)</f>
        <v>57.05</v>
      </c>
      <c r="K37" s="295">
        <f t="shared" ref="K37:K40" si="21">ROUND(H37*1000/8760/$G$63+J37,2)</f>
        <v>109.54</v>
      </c>
      <c r="L37" s="129">
        <f t="shared" si="1"/>
        <v>148.18</v>
      </c>
      <c r="AB37" s="279">
        <f t="shared" ref="AB37:AB49" si="22">AB36*(1.0228)</f>
        <v>107.54742</v>
      </c>
      <c r="AC37" s="118">
        <f t="shared" si="14"/>
        <v>2039</v>
      </c>
    </row>
    <row r="38" spans="2:29">
      <c r="B38" s="291">
        <f t="shared" si="0"/>
        <v>2040</v>
      </c>
      <c r="C38" s="296"/>
      <c r="D38" s="129">
        <f t="shared" si="15"/>
        <v>67.489999999999995</v>
      </c>
      <c r="E38" s="129">
        <f t="shared" si="16"/>
        <v>51.36</v>
      </c>
      <c r="F38" s="129">
        <f t="shared" si="17"/>
        <v>12.49</v>
      </c>
      <c r="G38" s="295">
        <f t="shared" si="18"/>
        <v>87.47</v>
      </c>
      <c r="H38" s="295">
        <f t="shared" si="19"/>
        <v>154.96</v>
      </c>
      <c r="I38" s="295">
        <f>VLOOKUP(B38,'Table 4'!$B$13:$D$43,3,FALSE)</f>
        <v>5.96</v>
      </c>
      <c r="J38" s="295">
        <f t="shared" si="20"/>
        <v>58.32</v>
      </c>
      <c r="K38" s="295">
        <f t="shared" si="21"/>
        <v>111.92</v>
      </c>
      <c r="L38" s="129">
        <f t="shared" si="1"/>
        <v>151.32</v>
      </c>
      <c r="AB38" s="279"/>
    </row>
    <row r="39" spans="2:29">
      <c r="B39" s="291">
        <f t="shared" si="0"/>
        <v>2041</v>
      </c>
      <c r="C39" s="296"/>
      <c r="D39" s="129">
        <f t="shared" si="15"/>
        <v>68.91</v>
      </c>
      <c r="E39" s="129">
        <f t="shared" si="16"/>
        <v>52.44</v>
      </c>
      <c r="F39" s="129">
        <f t="shared" si="17"/>
        <v>12.75</v>
      </c>
      <c r="G39" s="295">
        <f t="shared" si="18"/>
        <v>89.3</v>
      </c>
      <c r="H39" s="295">
        <f t="shared" si="19"/>
        <v>158.21</v>
      </c>
      <c r="I39" s="129">
        <f t="shared" ref="I39:I40" si="23">ROUND(I38*(1+(IFERROR(INDEX($D$81:$D$89,MATCH($B39,$C$81:$C$89,0),1),0)+IFERROR(INDEX($G$81:$G$89,MATCH($B39,$F$81:$F$89,0),1),0)+IFERROR(INDEX($J$81:$J$89,MATCH($B39,$I$81:$I$89,0),1),0))),2)</f>
        <v>6.09</v>
      </c>
      <c r="J39" s="295">
        <f t="shared" si="20"/>
        <v>59.6</v>
      </c>
      <c r="K39" s="295">
        <f t="shared" si="21"/>
        <v>114.33</v>
      </c>
      <c r="L39" s="129">
        <f t="shared" si="1"/>
        <v>154.49</v>
      </c>
      <c r="AB39" s="279"/>
    </row>
    <row r="40" spans="2:29">
      <c r="B40" s="291">
        <f t="shared" si="0"/>
        <v>2042</v>
      </c>
      <c r="C40" s="296"/>
      <c r="D40" s="129">
        <f t="shared" si="15"/>
        <v>70.36</v>
      </c>
      <c r="E40" s="129">
        <f t="shared" si="16"/>
        <v>53.54</v>
      </c>
      <c r="F40" s="129">
        <f t="shared" si="17"/>
        <v>13.02</v>
      </c>
      <c r="G40" s="295">
        <f t="shared" si="18"/>
        <v>91.18</v>
      </c>
      <c r="H40" s="295">
        <f t="shared" si="19"/>
        <v>161.54</v>
      </c>
      <c r="I40" s="129">
        <f t="shared" si="23"/>
        <v>6.22</v>
      </c>
      <c r="J40" s="295">
        <f t="shared" si="20"/>
        <v>60.87</v>
      </c>
      <c r="K40" s="295">
        <f t="shared" si="21"/>
        <v>116.75</v>
      </c>
      <c r="L40" s="129">
        <f t="shared" si="1"/>
        <v>157.74</v>
      </c>
      <c r="AB40" s="279">
        <f>AB37*(1.0228)</f>
        <v>109.999501176</v>
      </c>
      <c r="AC40" s="118">
        <f>AC37+1</f>
        <v>2040</v>
      </c>
    </row>
    <row r="41" spans="2:29">
      <c r="M41" s="291"/>
      <c r="O41" s="301"/>
      <c r="AB41" s="279">
        <f>AB40*(1.0228)</f>
        <v>112.50748980281278</v>
      </c>
      <c r="AC41" s="118">
        <f>AC40+1</f>
        <v>2041</v>
      </c>
    </row>
    <row r="42" spans="2:29" ht="14.25">
      <c r="B42" s="4" t="s">
        <v>25</v>
      </c>
      <c r="C42" s="20"/>
      <c r="D42" s="20"/>
      <c r="E42" s="20"/>
      <c r="F42" s="20"/>
      <c r="G42" s="20"/>
      <c r="H42" s="20"/>
      <c r="I42" s="20"/>
      <c r="J42" s="20"/>
      <c r="K42" s="20"/>
      <c r="M42" s="291"/>
      <c r="N42" s="301"/>
      <c r="O42" s="301"/>
      <c r="AB42" s="279">
        <f t="shared" si="22"/>
        <v>115.07266057031691</v>
      </c>
      <c r="AC42" s="118">
        <f t="shared" si="14"/>
        <v>2042</v>
      </c>
    </row>
    <row r="43" spans="2:29">
      <c r="AB43" s="279">
        <f t="shared" si="22"/>
        <v>117.69631723132014</v>
      </c>
      <c r="AC43" s="118">
        <f t="shared" si="14"/>
        <v>2043</v>
      </c>
    </row>
    <row r="44" spans="2:29">
      <c r="B44" s="85" t="s">
        <v>123</v>
      </c>
      <c r="D44" s="302" t="s">
        <v>145</v>
      </c>
      <c r="AB44" s="279">
        <f t="shared" si="22"/>
        <v>120.37979326419423</v>
      </c>
      <c r="AC44" s="118">
        <f t="shared" si="14"/>
        <v>2044</v>
      </c>
    </row>
    <row r="45" spans="2:29">
      <c r="C45" s="303" t="str">
        <f>D10</f>
        <v>(b)</v>
      </c>
      <c r="D45" s="295" t="str">
        <f>"= "&amp;C10&amp;" x "&amp;C74</f>
        <v>= (a) x 0.0695884915153164</v>
      </c>
      <c r="AB45" s="279">
        <f t="shared" si="22"/>
        <v>123.12445255061786</v>
      </c>
      <c r="AC45" s="118">
        <f t="shared" si="14"/>
        <v>2045</v>
      </c>
    </row>
    <row r="46" spans="2:29">
      <c r="C46" s="303" t="str">
        <f>G10</f>
        <v>(e)</v>
      </c>
      <c r="D46" s="295" t="str">
        <f>"= "&amp;$F$10&amp;" x  (8.76 x "&amp;TEXT(G63,"0.0%")&amp;") + "&amp;$E$10</f>
        <v>= (d) x  (8.76 x 33.0%) + (c)</v>
      </c>
      <c r="AB46" s="279">
        <f t="shared" si="22"/>
        <v>125.93169006877194</v>
      </c>
      <c r="AC46" s="118">
        <f t="shared" si="14"/>
        <v>2046</v>
      </c>
    </row>
    <row r="47" spans="2:29">
      <c r="C47" s="303" t="str">
        <f>H10</f>
        <v>(f)</v>
      </c>
      <c r="D47" s="295" t="str">
        <f>"= "&amp;D10&amp;" + "&amp;G10</f>
        <v>= (b) + (e)</v>
      </c>
      <c r="AB47" s="279">
        <f t="shared" si="22"/>
        <v>128.80293260233992</v>
      </c>
      <c r="AC47" s="118">
        <f t="shared" si="14"/>
        <v>2047</v>
      </c>
    </row>
    <row r="48" spans="2:29">
      <c r="C48" s="303" t="str">
        <f>I10</f>
        <v>(g)</v>
      </c>
      <c r="D48" s="304" t="str">
        <f>'Table 4'!B3&amp;" - "&amp;'Table 4'!B4</f>
        <v>Table 4 - Burnertip Natural Gas Price Forecast</v>
      </c>
      <c r="AB48" s="279">
        <f t="shared" si="22"/>
        <v>131.73963946567326</v>
      </c>
      <c r="AC48" s="118">
        <f t="shared" si="14"/>
        <v>2048</v>
      </c>
    </row>
    <row r="49" spans="3:29">
      <c r="C49" s="303" t="str">
        <f>J10</f>
        <v>(h)</v>
      </c>
      <c r="D49" s="295" t="str">
        <f>"= "&amp;TEXT(K63,"?,0")&amp;" MMBtu/MWH x "&amp;I9</f>
        <v>= 9,786 MMBtu/MWH x $/MMBtu</v>
      </c>
      <c r="AB49" s="279">
        <f t="shared" si="22"/>
        <v>134.74330324549061</v>
      </c>
      <c r="AC49" s="118">
        <f t="shared" si="14"/>
        <v>2049</v>
      </c>
    </row>
    <row r="50" spans="3:29">
      <c r="C50" s="303" t="str">
        <f>K10</f>
        <v>(i)</v>
      </c>
      <c r="D50" s="295" t="str">
        <f>"= "&amp;H10&amp;" / (8.76 x 'Capacity Factor' ) + "&amp;J10</f>
        <v>= (f) / (8.76 x 'Capacity Factor' ) + (h)</v>
      </c>
    </row>
    <row r="51" spans="3:29" ht="13.5" thickBot="1">
      <c r="AB51" s="118">
        <f>PMT(0.0692,30,NPV(0.0692,AB18:AB49))</f>
        <v>-57.022630069440901</v>
      </c>
    </row>
    <row r="52" spans="3:29" ht="13.5" thickBot="1">
      <c r="C52" s="42" t="s">
        <v>149</v>
      </c>
      <c r="D52" s="305"/>
      <c r="E52" s="305"/>
      <c r="F52" s="305"/>
      <c r="G52" s="305"/>
      <c r="H52" s="305"/>
      <c r="I52" s="305"/>
      <c r="J52" s="306"/>
      <c r="K52" s="307"/>
    </row>
    <row r="53" spans="3:29" ht="5.25" customHeight="1"/>
    <row r="54" spans="3:29" ht="5.25" customHeight="1"/>
    <row r="55" spans="3:29">
      <c r="C55" s="308" t="s">
        <v>124</v>
      </c>
      <c r="D55" s="309"/>
      <c r="E55" s="308"/>
      <c r="F55" s="310" t="s">
        <v>32</v>
      </c>
      <c r="G55" s="310" t="s">
        <v>125</v>
      </c>
      <c r="H55" s="310" t="s">
        <v>126</v>
      </c>
      <c r="I55" s="310" t="s">
        <v>33</v>
      </c>
    </row>
    <row r="56" spans="3:29">
      <c r="C56" s="300" t="s">
        <v>127</v>
      </c>
      <c r="F56" s="311">
        <f>C67</f>
        <v>185</v>
      </c>
      <c r="G56" s="41">
        <f>F56/F58</f>
        <v>1</v>
      </c>
      <c r="H56" s="312">
        <f>C68</f>
        <v>745.12812495389073</v>
      </c>
      <c r="I56" s="313">
        <f>C71</f>
        <v>31.908814304665992</v>
      </c>
      <c r="P56" s="118"/>
      <c r="Q56" s="118" t="s">
        <v>103</v>
      </c>
      <c r="R56" s="276">
        <v>2026</v>
      </c>
      <c r="S56" s="118"/>
      <c r="T56" s="118"/>
      <c r="U56" s="118"/>
    </row>
    <row r="57" spans="3:29">
      <c r="C57" s="300"/>
      <c r="F57" s="314">
        <f>D67</f>
        <v>0</v>
      </c>
      <c r="G57" s="315">
        <f>1-G56</f>
        <v>0</v>
      </c>
      <c r="H57" s="316">
        <f>D68</f>
        <v>0</v>
      </c>
      <c r="I57" s="317">
        <f>D71</f>
        <v>0</v>
      </c>
      <c r="P57" s="352">
        <v>184.90000000000006</v>
      </c>
      <c r="Q57" s="118" t="s">
        <v>32</v>
      </c>
      <c r="R57" s="276" t="s">
        <v>157</v>
      </c>
      <c r="S57" s="276"/>
      <c r="T57" s="118"/>
      <c r="U57" s="276" t="str">
        <f>$R$57&amp;"Proposed Station Capital Costs"</f>
        <v>I_NTN_SC_FRMProposed Station Capital Costs</v>
      </c>
    </row>
    <row r="58" spans="3:29">
      <c r="C58" s="300" t="s">
        <v>128</v>
      </c>
      <c r="F58" s="311">
        <f>F56+F57</f>
        <v>185</v>
      </c>
      <c r="G58" s="41">
        <f>G56+G57</f>
        <v>1</v>
      </c>
      <c r="H58" s="312">
        <f>ROUND(((F56*H56)+(F57*H57))/F58,0)</f>
        <v>745</v>
      </c>
      <c r="I58" s="313">
        <f>ROUND(((F56*I56)+(F57*I57))/F58,2)</f>
        <v>31.91</v>
      </c>
      <c r="P58" s="352"/>
      <c r="Q58" s="118" t="s">
        <v>32</v>
      </c>
      <c r="R58" s="276"/>
      <c r="S58" s="120"/>
      <c r="T58" s="118"/>
      <c r="U58" s="276" t="str">
        <f>$R$57&amp;"Proposed Station Fixed Costs"</f>
        <v>I_NTN_SC_FRMProposed Station Fixed Costs</v>
      </c>
    </row>
    <row r="59" spans="3:29">
      <c r="C59" s="300"/>
      <c r="F59" s="311"/>
      <c r="G59" s="41"/>
      <c r="H59" s="318"/>
      <c r="I59" s="319"/>
      <c r="P59" s="118"/>
      <c r="Q59" s="118"/>
      <c r="R59" s="348" t="str">
        <f>R57&amp;R56</f>
        <v>I_NTN_SC_FRM2026</v>
      </c>
      <c r="S59" s="118"/>
      <c r="T59" s="118"/>
      <c r="U59" s="276" t="str">
        <f>$R$57&amp;"Proposed Station Variable O&amp;M Costs"</f>
        <v>I_NTN_SC_FRMProposed Station Variable O&amp;M Costs</v>
      </c>
    </row>
    <row r="60" spans="3:29">
      <c r="C60" s="320" t="s">
        <v>124</v>
      </c>
      <c r="D60" s="309"/>
      <c r="E60" s="308"/>
      <c r="F60" s="310" t="s">
        <v>32</v>
      </c>
      <c r="G60" s="310" t="s">
        <v>34</v>
      </c>
      <c r="H60" s="310" t="s">
        <v>129</v>
      </c>
      <c r="I60" s="310" t="s">
        <v>125</v>
      </c>
      <c r="J60" s="310" t="s">
        <v>130</v>
      </c>
      <c r="K60" s="310" t="s">
        <v>131</v>
      </c>
    </row>
    <row r="61" spans="3:29">
      <c r="C61" s="321" t="str">
        <f>C56</f>
        <v>SCCT Dry "F" - Turbine</v>
      </c>
      <c r="D61" s="322"/>
      <c r="E61" s="322"/>
      <c r="F61" s="85">
        <f>C67</f>
        <v>185</v>
      </c>
      <c r="G61" s="41">
        <f>C75</f>
        <v>0.33</v>
      </c>
      <c r="H61" s="323">
        <f>G61*F61</f>
        <v>61.050000000000004</v>
      </c>
      <c r="I61" s="41">
        <f>H61/H63</f>
        <v>1</v>
      </c>
      <c r="J61" s="319">
        <f>C72</f>
        <v>7.7612665227267676</v>
      </c>
      <c r="K61" s="324">
        <f>C73</f>
        <v>9786.4587359536672</v>
      </c>
    </row>
    <row r="62" spans="3:29">
      <c r="C62" s="321">
        <f>C57</f>
        <v>0</v>
      </c>
      <c r="D62" s="322"/>
      <c r="E62" s="322"/>
      <c r="F62" s="325">
        <f>D67</f>
        <v>0</v>
      </c>
      <c r="G62" s="315">
        <f>D75</f>
        <v>0</v>
      </c>
      <c r="H62" s="326">
        <f>G62*F62</f>
        <v>0</v>
      </c>
      <c r="I62" s="315">
        <f>1-I61</f>
        <v>0</v>
      </c>
      <c r="J62" s="327">
        <f>D72</f>
        <v>0</v>
      </c>
      <c r="K62" s="328">
        <f>D73</f>
        <v>0</v>
      </c>
    </row>
    <row r="63" spans="3:29">
      <c r="C63" s="300" t="s">
        <v>132</v>
      </c>
      <c r="F63" s="85">
        <f>F61+F62</f>
        <v>185</v>
      </c>
      <c r="G63" s="329">
        <f>ROUND(H63/F63,3)</f>
        <v>0.33</v>
      </c>
      <c r="H63" s="323">
        <f>SUM(H61:H62)</f>
        <v>61.050000000000004</v>
      </c>
      <c r="I63" s="41">
        <f>I61+I62</f>
        <v>1</v>
      </c>
      <c r="J63" s="319">
        <f>ROUND(($I61*J61)+($I62*J62),2)</f>
        <v>7.76</v>
      </c>
      <c r="K63" s="330">
        <f>ROUND(($I61*K61)+($I62*K62),0)</f>
        <v>9786</v>
      </c>
    </row>
    <row r="64" spans="3:29">
      <c r="G64" s="329"/>
      <c r="I64" s="41"/>
      <c r="J64" s="319"/>
      <c r="K64" s="331" t="s">
        <v>133</v>
      </c>
    </row>
    <row r="66" spans="2:29">
      <c r="C66" s="310" t="s">
        <v>134</v>
      </c>
      <c r="D66" s="310" t="s">
        <v>135</v>
      </c>
      <c r="E66" s="332" t="str">
        <f>D44</f>
        <v xml:space="preserve">Plant Costs  - 2019 IRP - Table 6.1 &amp; 6.2 </v>
      </c>
      <c r="F66" s="333"/>
      <c r="G66" s="333"/>
      <c r="H66" s="333"/>
      <c r="I66" s="333"/>
      <c r="J66" s="333"/>
      <c r="K66" s="334"/>
    </row>
    <row r="67" spans="2:29">
      <c r="C67" s="342">
        <v>185</v>
      </c>
      <c r="E67" s="85" t="s">
        <v>136</v>
      </c>
      <c r="H67" s="335"/>
    </row>
    <row r="68" spans="2:29">
      <c r="B68" s="85" t="s">
        <v>101</v>
      </c>
      <c r="C68" s="341">
        <v>745.12812495389073</v>
      </c>
      <c r="D68" s="318"/>
      <c r="E68" s="85" t="s">
        <v>137</v>
      </c>
      <c r="M68" s="340"/>
    </row>
    <row r="69" spans="2:29">
      <c r="B69" s="85" t="s">
        <v>101</v>
      </c>
      <c r="C69" s="344">
        <v>17.005460468665991</v>
      </c>
      <c r="D69" s="319"/>
      <c r="E69" s="85" t="s">
        <v>138</v>
      </c>
    </row>
    <row r="70" spans="2:29">
      <c r="B70" s="85" t="s">
        <v>101</v>
      </c>
      <c r="C70" s="345">
        <v>14.903353836000001</v>
      </c>
      <c r="D70" s="336"/>
      <c r="E70" s="85" t="s">
        <v>139</v>
      </c>
    </row>
    <row r="71" spans="2:29">
      <c r="B71" s="85" t="s">
        <v>101</v>
      </c>
      <c r="C71" s="319">
        <f>C69+C70</f>
        <v>31.908814304665992</v>
      </c>
      <c r="D71" s="319"/>
      <c r="E71" s="85" t="s">
        <v>140</v>
      </c>
    </row>
    <row r="72" spans="2:29">
      <c r="B72" s="85" t="s">
        <v>101</v>
      </c>
      <c r="C72" s="344">
        <v>7.7612665227267676</v>
      </c>
      <c r="D72" s="319"/>
      <c r="E72" s="85" t="s">
        <v>141</v>
      </c>
    </row>
    <row r="73" spans="2:29">
      <c r="C73" s="347">
        <v>9786.4587359536672</v>
      </c>
      <c r="D73" s="330"/>
      <c r="E73" s="85" t="s">
        <v>142</v>
      </c>
    </row>
    <row r="74" spans="2:29">
      <c r="C74" s="343">
        <v>6.9588491515316389E-2</v>
      </c>
      <c r="D74" s="337"/>
      <c r="E74" s="85" t="s">
        <v>36</v>
      </c>
      <c r="AB74" s="120"/>
      <c r="AC74" s="120"/>
    </row>
    <row r="75" spans="2:29">
      <c r="C75" s="346">
        <v>0.33</v>
      </c>
      <c r="D75" s="338"/>
      <c r="E75" s="85" t="s">
        <v>37</v>
      </c>
      <c r="AB75" s="120"/>
      <c r="AC75" s="120"/>
    </row>
    <row r="76" spans="2:29">
      <c r="D76" s="41">
        <f>ROUND(H63/F63,3)</f>
        <v>0.33</v>
      </c>
      <c r="E76" s="85" t="s">
        <v>143</v>
      </c>
      <c r="AB76" s="120"/>
      <c r="AC76" s="120"/>
    </row>
    <row r="77" spans="2:29">
      <c r="D77" s="329"/>
      <c r="E77" s="50"/>
      <c r="AB77" s="120"/>
      <c r="AC77" s="120"/>
    </row>
    <row r="78" spans="2:29">
      <c r="B78"/>
      <c r="C78"/>
      <c r="D78"/>
      <c r="E78"/>
      <c r="F78"/>
      <c r="AB78" s="120"/>
      <c r="AC78" s="120"/>
    </row>
    <row r="79" spans="2:29" ht="13.5" thickBot="1"/>
    <row r="80" spans="2:29" ht="13.5" thickBot="1">
      <c r="C80" s="40" t="str">
        <f>"Company Official Inflation Forecast Dated "&amp;TEXT('Table 4'!$H$5,"mmmm dd, yyyy")</f>
        <v>Company Official Inflation Forecast Dated March 31, 2020</v>
      </c>
      <c r="D80" s="143"/>
      <c r="E80" s="143"/>
      <c r="F80" s="143"/>
      <c r="G80" s="143"/>
      <c r="H80" s="143"/>
      <c r="I80" s="143"/>
      <c r="J80" s="143"/>
      <c r="K80" s="143"/>
      <c r="L80" s="145"/>
    </row>
    <row r="81" spans="3:29">
      <c r="C81" s="87">
        <v>2017</v>
      </c>
      <c r="D81" s="41">
        <v>0.02</v>
      </c>
      <c r="F81" s="87">
        <f>C89+1</f>
        <v>2026</v>
      </c>
      <c r="G81" s="41">
        <v>2.3E-2</v>
      </c>
      <c r="H81" s="41"/>
      <c r="I81" s="87">
        <f>F89+1</f>
        <v>2035</v>
      </c>
      <c r="J81" s="41">
        <v>2.1000000000000001E-2</v>
      </c>
      <c r="K81" s="118"/>
      <c r="L81" s="118"/>
    </row>
    <row r="82" spans="3:29">
      <c r="C82" s="87">
        <f t="shared" ref="C82:C89" si="24">C81+1</f>
        <v>2018</v>
      </c>
      <c r="D82" s="41">
        <v>2.4E-2</v>
      </c>
      <c r="F82" s="87">
        <f t="shared" ref="F82:F89" si="25">F81+1</f>
        <v>2027</v>
      </c>
      <c r="G82" s="41">
        <v>2.3E-2</v>
      </c>
      <c r="H82" s="41"/>
      <c r="I82" s="87">
        <f>I81+1</f>
        <v>2036</v>
      </c>
      <c r="J82" s="41">
        <v>2.1000000000000001E-2</v>
      </c>
      <c r="K82" s="118"/>
      <c r="L82" s="118"/>
    </row>
    <row r="83" spans="3:29">
      <c r="C83" s="87">
        <f t="shared" si="24"/>
        <v>2019</v>
      </c>
      <c r="D83" s="41">
        <v>1.7999999999999999E-2</v>
      </c>
      <c r="F83" s="87">
        <f t="shared" si="25"/>
        <v>2028</v>
      </c>
      <c r="G83" s="41">
        <v>2.3E-2</v>
      </c>
      <c r="H83" s="41"/>
      <c r="I83" s="87">
        <f t="shared" ref="I83:I89" si="26">I82+1</f>
        <v>2037</v>
      </c>
      <c r="J83" s="41">
        <v>2.1000000000000001E-2</v>
      </c>
      <c r="K83" s="118"/>
      <c r="L83" s="118"/>
    </row>
    <row r="84" spans="3:29">
      <c r="C84" s="87">
        <f t="shared" si="24"/>
        <v>2020</v>
      </c>
      <c r="D84" s="41">
        <v>1.9E-2</v>
      </c>
      <c r="F84" s="87">
        <f t="shared" si="25"/>
        <v>2029</v>
      </c>
      <c r="G84" s="41">
        <v>2.3E-2</v>
      </c>
      <c r="H84" s="41"/>
      <c r="I84" s="87">
        <f t="shared" si="26"/>
        <v>2038</v>
      </c>
      <c r="J84" s="41">
        <v>2.1000000000000001E-2</v>
      </c>
      <c r="K84" s="118"/>
      <c r="L84" s="118"/>
    </row>
    <row r="85" spans="3:29">
      <c r="C85" s="87">
        <f t="shared" si="24"/>
        <v>2021</v>
      </c>
      <c r="D85" s="41">
        <v>0.02</v>
      </c>
      <c r="F85" s="87">
        <f t="shared" si="25"/>
        <v>2030</v>
      </c>
      <c r="G85" s="41">
        <v>2.1999999999999999E-2</v>
      </c>
      <c r="H85" s="41"/>
      <c r="I85" s="87">
        <f t="shared" si="26"/>
        <v>2039</v>
      </c>
      <c r="J85" s="41">
        <v>2.1000000000000001E-2</v>
      </c>
      <c r="K85" s="118"/>
      <c r="L85" s="118"/>
    </row>
    <row r="86" spans="3:29">
      <c r="C86" s="87">
        <f t="shared" si="24"/>
        <v>2022</v>
      </c>
      <c r="D86" s="41">
        <v>2.5000000000000001E-2</v>
      </c>
      <c r="F86" s="87">
        <f t="shared" si="25"/>
        <v>2031</v>
      </c>
      <c r="G86" s="41">
        <v>2.1999999999999999E-2</v>
      </c>
      <c r="H86" s="41"/>
      <c r="I86" s="87">
        <f t="shared" si="26"/>
        <v>2040</v>
      </c>
      <c r="J86" s="41">
        <v>2.1000000000000001E-2</v>
      </c>
      <c r="K86" s="118"/>
      <c r="L86" s="118"/>
    </row>
    <row r="87" spans="3:29" s="86" customFormat="1">
      <c r="C87" s="87">
        <f t="shared" si="24"/>
        <v>2023</v>
      </c>
      <c r="D87" s="41">
        <v>2.5000000000000001E-2</v>
      </c>
      <c r="F87" s="87">
        <f t="shared" si="25"/>
        <v>2032</v>
      </c>
      <c r="G87" s="41">
        <v>2.1999999999999999E-2</v>
      </c>
      <c r="H87" s="41"/>
      <c r="I87" s="87">
        <f t="shared" si="26"/>
        <v>2041</v>
      </c>
      <c r="J87" s="41">
        <v>2.1000000000000001E-2</v>
      </c>
      <c r="K87" s="120"/>
      <c r="L87" s="120"/>
      <c r="N87" s="85"/>
      <c r="O87" s="85"/>
      <c r="AB87" s="118"/>
      <c r="AC87" s="118"/>
    </row>
    <row r="88" spans="3:29" s="86" customFormat="1">
      <c r="C88" s="87">
        <f t="shared" si="24"/>
        <v>2024</v>
      </c>
      <c r="D88" s="41">
        <v>2.4E-2</v>
      </c>
      <c r="F88" s="87">
        <f t="shared" si="25"/>
        <v>2033</v>
      </c>
      <c r="G88" s="41">
        <v>2.1000000000000001E-2</v>
      </c>
      <c r="H88" s="41"/>
      <c r="I88" s="87">
        <f t="shared" si="26"/>
        <v>2042</v>
      </c>
      <c r="J88" s="41">
        <v>2.1000000000000001E-2</v>
      </c>
      <c r="K88" s="120"/>
      <c r="L88" s="120"/>
      <c r="N88" s="85"/>
      <c r="O88" s="85"/>
      <c r="AB88" s="118"/>
      <c r="AC88" s="118"/>
    </row>
    <row r="89" spans="3:29" s="86" customFormat="1">
      <c r="C89" s="87">
        <f t="shared" si="24"/>
        <v>2025</v>
      </c>
      <c r="D89" s="41">
        <v>2.3E-2</v>
      </c>
      <c r="F89" s="87">
        <f t="shared" si="25"/>
        <v>2034</v>
      </c>
      <c r="G89" s="41">
        <v>2.1000000000000001E-2</v>
      </c>
      <c r="H89" s="41"/>
      <c r="I89" s="87">
        <f t="shared" si="26"/>
        <v>2043</v>
      </c>
      <c r="J89" s="41">
        <v>2.1000000000000001E-2</v>
      </c>
      <c r="K89" s="120"/>
      <c r="L89" s="120"/>
      <c r="N89" s="85"/>
      <c r="O89" s="85"/>
      <c r="AB89" s="118"/>
      <c r="AC89" s="118"/>
    </row>
    <row r="90" spans="3:29" s="86" customFormat="1">
      <c r="N90" s="85"/>
      <c r="O90" s="85"/>
      <c r="AB90" s="118"/>
      <c r="AC90" s="118"/>
    </row>
    <row r="91" spans="3:29" s="86" customFormat="1">
      <c r="N91" s="85"/>
      <c r="O91" s="85"/>
      <c r="AB91" s="118"/>
      <c r="AC91" s="118"/>
    </row>
    <row r="92" spans="3:29">
      <c r="D92" s="339"/>
    </row>
    <row r="93" spans="3:29">
      <c r="D93" s="339"/>
    </row>
  </sheetData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0" max="10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80" zoomScaleNormal="80" workbookViewId="0">
      <selection activeCell="A7" sqref="A7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bestFit="1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3.16406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/>
    <col min="16" max="16" width="10" style="118" customWidth="1"/>
    <col min="17" max="17" width="25.1640625" style="118" customWidth="1"/>
    <col min="18" max="18" width="18.1640625" style="118" customWidth="1"/>
    <col min="19" max="19" width="9.33203125" style="118"/>
    <col min="20" max="20" width="16.6640625" style="118" customWidth="1"/>
    <col min="21" max="21" width="11.83203125" style="118" customWidth="1"/>
    <col min="22" max="22" width="9.6640625" style="118" bestFit="1" customWidth="1"/>
    <col min="23" max="16384" width="9.33203125" style="118"/>
  </cols>
  <sheetData>
    <row r="1" spans="2:25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5" ht="15.75">
      <c r="B2" s="116" t="s">
        <v>162</v>
      </c>
      <c r="C2" s="117"/>
      <c r="D2" s="117"/>
      <c r="E2" s="117"/>
      <c r="F2" s="117"/>
      <c r="G2" s="117"/>
      <c r="H2" s="117"/>
      <c r="I2" s="117"/>
      <c r="J2" s="117"/>
    </row>
    <row r="3" spans="2:25" ht="15.75">
      <c r="B3" s="116" t="str">
        <f>TEXT($C$63,"0%")&amp;" Capacity Factor"</f>
        <v>37% Capacity Factor</v>
      </c>
      <c r="C3" s="117"/>
      <c r="D3" s="117"/>
      <c r="E3" s="117"/>
      <c r="F3" s="117"/>
      <c r="G3" s="117"/>
      <c r="H3" s="117"/>
      <c r="I3" s="117"/>
      <c r="J3" s="117"/>
    </row>
    <row r="4" spans="2:25">
      <c r="B4" s="119"/>
      <c r="C4" s="119"/>
      <c r="D4" s="119"/>
      <c r="E4" s="119"/>
      <c r="F4" s="119"/>
      <c r="G4" s="119"/>
      <c r="H4" s="119"/>
      <c r="I4" s="120"/>
      <c r="J4" s="120"/>
      <c r="K4" s="120"/>
    </row>
    <row r="5" spans="2:25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  <c r="Y5" s="215"/>
    </row>
    <row r="6" spans="2:25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25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</row>
    <row r="8" spans="2:25" ht="6" customHeight="1">
      <c r="K8" s="120"/>
    </row>
    <row r="9" spans="2:25" ht="15.75">
      <c r="B9" s="43" t="str">
        <f>C52</f>
        <v>2019 IRP Yakima Wind with Storage Resource - 37% Capacity Factor</v>
      </c>
      <c r="C9" s="120"/>
      <c r="E9" s="120"/>
      <c r="F9" s="120"/>
      <c r="G9" s="120"/>
      <c r="H9" s="120"/>
      <c r="I9" s="120"/>
      <c r="J9" s="120"/>
      <c r="K9" s="120"/>
      <c r="N9" s="118"/>
    </row>
    <row r="10" spans="2:25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</row>
    <row r="11" spans="2:25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</row>
    <row r="12" spans="2:25">
      <c r="B12" s="136">
        <f t="shared" si="0"/>
        <v>2018</v>
      </c>
      <c r="C12" s="137"/>
      <c r="D12" s="129"/>
      <c r="E12" s="149"/>
      <c r="F12" s="149"/>
      <c r="G12" s="131"/>
      <c r="H12" s="149">
        <f>$C$58</f>
        <v>10</v>
      </c>
      <c r="I12" s="131"/>
      <c r="J12" s="131"/>
      <c r="K12" s="129">
        <f>(D12+E12+F12)</f>
        <v>0</v>
      </c>
      <c r="L12" s="120"/>
      <c r="N12" s="118"/>
      <c r="R12" s="149"/>
      <c r="T12" s="162"/>
      <c r="U12" s="154"/>
      <c r="V12" s="154"/>
      <c r="W12" s="154"/>
      <c r="X12" s="272"/>
      <c r="Y12" s="272"/>
    </row>
    <row r="13" spans="2:25">
      <c r="B13" s="136">
        <f t="shared" si="0"/>
        <v>2019</v>
      </c>
      <c r="C13" s="137"/>
      <c r="D13" s="129"/>
      <c r="E13" s="149"/>
      <c r="F13" s="149"/>
      <c r="G13" s="131"/>
      <c r="H13" s="129">
        <f>ROUND(H12*(1+(IFERROR(INDEX($D$66:$D$74,MATCH($B13,$C$66:$C$74,0),1),0)+IFERROR(INDEX($G$66:$G$74,MATCH($B13,$F$66:$F$74,0),1),0)+IFERROR(INDEX(#REF!,MATCH($B13,$I$66:$I$74,0),1),0))),2)</f>
        <v>10.18</v>
      </c>
      <c r="I13" s="131"/>
      <c r="J13" s="131"/>
      <c r="K13" s="129">
        <f t="shared" ref="K13:K37" si="1">(D13+E13+F13)</f>
        <v>0</v>
      </c>
      <c r="L13" s="120"/>
      <c r="N13" s="118"/>
      <c r="V13" s="154"/>
      <c r="W13" s="154"/>
      <c r="X13" s="272"/>
      <c r="Y13" s="272"/>
    </row>
    <row r="14" spans="2:25">
      <c r="B14" s="136">
        <f t="shared" si="0"/>
        <v>2020</v>
      </c>
      <c r="C14" s="137"/>
      <c r="D14" s="129"/>
      <c r="E14" s="129"/>
      <c r="F14" s="129"/>
      <c r="G14" s="131"/>
      <c r="H14" s="129">
        <f>ROUND(H13*(1+(IFERROR(INDEX($D$66:$D$74,MATCH($B14,$C$66:$C$74,0),1),0)+IFERROR(INDEX($G$66:$G$74,MATCH($B14,$F$66:$F$74,0),1),0)+IFERROR(INDEX(#REF!,MATCH($B14,$I$66:$I$74,0),1),0))),2)</f>
        <v>10.37</v>
      </c>
      <c r="I14" s="131"/>
      <c r="J14" s="131"/>
      <c r="K14" s="129">
        <f t="shared" si="1"/>
        <v>0</v>
      </c>
      <c r="L14" s="120"/>
      <c r="N14" s="118"/>
      <c r="O14" s="133"/>
      <c r="P14" s="134"/>
      <c r="Q14" s="135"/>
      <c r="V14" s="154"/>
      <c r="W14" s="154"/>
      <c r="X14" s="272"/>
      <c r="Y14" s="272"/>
    </row>
    <row r="15" spans="2:25">
      <c r="B15" s="136">
        <f t="shared" si="0"/>
        <v>2021</v>
      </c>
      <c r="C15" s="137"/>
      <c r="D15" s="129"/>
      <c r="E15" s="129"/>
      <c r="F15" s="129"/>
      <c r="G15" s="131"/>
      <c r="H15" s="129">
        <f>ROUND(H14*(1+(IFERROR(INDEX($D$66:$D$74,MATCH($B15,$C$66:$C$74,0),1),0)+IFERROR(INDEX($G$66:$G$74,MATCH($B15,$F$66:$F$74,0),1),0)+IFERROR(INDEX(#REF!,MATCH($B15,$I$66:$I$74,0),1),0))),2)</f>
        <v>10.58</v>
      </c>
      <c r="I15" s="131"/>
      <c r="J15" s="131"/>
      <c r="K15" s="129">
        <f t="shared" si="1"/>
        <v>0</v>
      </c>
      <c r="L15" s="120"/>
      <c r="N15" s="118"/>
      <c r="O15" s="273"/>
      <c r="P15" s="134"/>
      <c r="Q15" s="135"/>
      <c r="V15" s="154"/>
      <c r="W15" s="154"/>
      <c r="X15" s="272"/>
      <c r="Y15" s="272"/>
    </row>
    <row r="16" spans="2:25">
      <c r="B16" s="136">
        <f t="shared" si="0"/>
        <v>2022</v>
      </c>
      <c r="C16" s="137"/>
      <c r="D16" s="129"/>
      <c r="E16" s="129"/>
      <c r="F16" s="129"/>
      <c r="G16" s="131"/>
      <c r="H16" s="129">
        <f>ROUND(H15*(1+(IFERROR(INDEX($D$66:$D$74,MATCH($B16,$C$66:$C$74,0),1),0)+IFERROR(INDEX($G$66:$G$74,MATCH($B16,$F$66:$F$74,0),1),0)+IFERROR(INDEX(#REF!,MATCH($B16,$I$66:$I$74,0),1),0))),2)</f>
        <v>10.84</v>
      </c>
      <c r="I16" s="131"/>
      <c r="J16" s="131"/>
      <c r="K16" s="129">
        <f t="shared" si="1"/>
        <v>0</v>
      </c>
      <c r="L16" s="120"/>
      <c r="N16" s="118"/>
      <c r="V16" s="154"/>
      <c r="W16" s="154"/>
      <c r="X16" s="272"/>
      <c r="Y16" s="272"/>
    </row>
    <row r="17" spans="2:25">
      <c r="B17" s="136">
        <f t="shared" si="0"/>
        <v>2023</v>
      </c>
      <c r="C17" s="137"/>
      <c r="D17" s="129"/>
      <c r="E17" s="129"/>
      <c r="F17" s="129"/>
      <c r="G17" s="131"/>
      <c r="H17" s="129">
        <f>ROUND(H16*(1+(IFERROR(INDEX($D$66:$D$74,MATCH($B17,$C$66:$C$74,0),1),0)+IFERROR(INDEX($G$66:$G$74,MATCH($B17,$F$66:$F$74,0),1),0)+IFERROR(INDEX(#REF!,MATCH($B17,$I$66:$I$74,0),1),0))),2)</f>
        <v>11.11</v>
      </c>
      <c r="I17" s="131"/>
      <c r="J17" s="131"/>
      <c r="K17" s="129">
        <f t="shared" si="1"/>
        <v>0</v>
      </c>
      <c r="L17" s="120"/>
      <c r="N17" s="118"/>
      <c r="O17" s="133"/>
      <c r="V17" s="154"/>
      <c r="W17" s="154"/>
      <c r="X17" s="272"/>
      <c r="Y17" s="272"/>
    </row>
    <row r="18" spans="2:25">
      <c r="B18" s="136">
        <f t="shared" si="0"/>
        <v>2024</v>
      </c>
      <c r="C18" s="137"/>
      <c r="D18" s="129"/>
      <c r="E18" s="149"/>
      <c r="F18" s="149"/>
      <c r="G18" s="131"/>
      <c r="H18" s="129">
        <f>ROUND(H17*(1+(IFERROR(INDEX($D$66:$D$74,MATCH($B18,$C$66:$C$74,0),1),0)+IFERROR(INDEX($G$66:$G$74,MATCH($B18,$F$66:$F$74,0),1),0)+IFERROR(INDEX(#REF!,MATCH($B18,$I$66:$I$74,0),1),0))),2)</f>
        <v>11.38</v>
      </c>
      <c r="I18" s="131"/>
      <c r="J18" s="131"/>
      <c r="K18" s="129">
        <f t="shared" si="1"/>
        <v>0</v>
      </c>
      <c r="L18" s="120"/>
      <c r="N18" s="118"/>
      <c r="T18" s="162"/>
      <c r="U18" s="154"/>
      <c r="V18" s="154"/>
      <c r="W18" s="154"/>
      <c r="X18" s="272"/>
      <c r="Y18" s="272"/>
    </row>
    <row r="19" spans="2:25">
      <c r="B19" s="136">
        <f t="shared" si="0"/>
        <v>2025</v>
      </c>
      <c r="C19" s="137"/>
      <c r="D19" s="129"/>
      <c r="E19" s="149"/>
      <c r="F19" s="149"/>
      <c r="G19" s="131"/>
      <c r="H19" s="129">
        <f>ROUND(H18*(1+(IFERROR(INDEX($D$66:$D$74,MATCH($B19,$C$66:$C$74,0),1),0)+IFERROR(INDEX($G$66:$G$74,MATCH($B19,$F$66:$F$74,0),1),0)+IFERROR(INDEX(#REF!,MATCH($B19,$I$66:$I$74,0),1),0))),2)</f>
        <v>11.64</v>
      </c>
      <c r="I19" s="131"/>
      <c r="J19" s="131"/>
      <c r="K19" s="129">
        <f t="shared" si="1"/>
        <v>0</v>
      </c>
      <c r="L19" s="120"/>
      <c r="N19" s="118"/>
      <c r="T19" s="162"/>
      <c r="U19" s="154"/>
      <c r="V19" s="154"/>
      <c r="W19" s="154"/>
      <c r="X19" s="272"/>
      <c r="Y19" s="272"/>
    </row>
    <row r="20" spans="2:25">
      <c r="B20" s="136">
        <f t="shared" si="0"/>
        <v>2026</v>
      </c>
      <c r="C20" s="137"/>
      <c r="D20" s="129"/>
      <c r="E20" s="149"/>
      <c r="F20" s="149"/>
      <c r="G20" s="131"/>
      <c r="H20" s="129">
        <f>ROUND(H19*(1+(IFERROR(INDEX($D$66:$D$74,MATCH($B20,$C$66:$C$74,0),1),0)+IFERROR(INDEX($G$66:$G$74,MATCH($B20,$F$66:$F$74,0),1),0)+IFERROR(INDEX(#REF!,MATCH($B20,$I$66:$I$74,0),1),0))),2)</f>
        <v>11.91</v>
      </c>
      <c r="I20" s="131"/>
      <c r="J20" s="131"/>
      <c r="K20" s="129">
        <f t="shared" si="1"/>
        <v>0</v>
      </c>
      <c r="L20" s="120"/>
      <c r="N20" s="118"/>
      <c r="R20" s="154"/>
      <c r="T20" s="162"/>
      <c r="U20" s="154"/>
      <c r="V20" s="154"/>
      <c r="W20" s="154"/>
      <c r="X20" s="272"/>
      <c r="Y20" s="272"/>
    </row>
    <row r="21" spans="2:25">
      <c r="B21" s="136">
        <f t="shared" si="0"/>
        <v>2027</v>
      </c>
      <c r="C21" s="137"/>
      <c r="D21" s="129"/>
      <c r="E21" s="149"/>
      <c r="F21" s="149"/>
      <c r="G21" s="131"/>
      <c r="H21" s="129">
        <f>ROUND(H20*(1+(IFERROR(INDEX($D$66:$D$74,MATCH($B21,$C$66:$C$74,0),1),0)+IFERROR(INDEX($G$66:$G$74,MATCH($B21,$F$66:$F$74,0),1),0)+IFERROR(INDEX(#REF!,MATCH($B21,$I$66:$I$74,0),1),0))),2)</f>
        <v>12.18</v>
      </c>
      <c r="I21" s="131"/>
      <c r="J21" s="131"/>
      <c r="K21" s="129">
        <f t="shared" si="1"/>
        <v>0</v>
      </c>
      <c r="L21" s="120"/>
      <c r="N21" s="118"/>
      <c r="R21" s="154"/>
      <c r="T21" s="162"/>
      <c r="U21" s="154"/>
      <c r="V21" s="154"/>
      <c r="W21" s="154"/>
      <c r="X21" s="272"/>
      <c r="Y21" s="272"/>
    </row>
    <row r="22" spans="2:25">
      <c r="B22" s="136">
        <f t="shared" si="0"/>
        <v>2028</v>
      </c>
      <c r="C22" s="137"/>
      <c r="D22" s="129"/>
      <c r="E22" s="149"/>
      <c r="F22" s="149"/>
      <c r="G22" s="131"/>
      <c r="H22" s="129">
        <f>ROUND(H21*(1+(IFERROR(INDEX($D$66:$D$74,MATCH($B22,$C$66:$C$74,0),1),0)+IFERROR(INDEX($G$66:$G$74,MATCH($B22,$F$66:$F$74,0),1),0)+IFERROR(INDEX(#REF!,MATCH($B22,$I$66:$I$74,0),1),0))),2)</f>
        <v>12.46</v>
      </c>
      <c r="I22" s="131"/>
      <c r="J22" s="131"/>
      <c r="K22" s="129">
        <f t="shared" si="1"/>
        <v>0</v>
      </c>
      <c r="L22" s="120"/>
      <c r="N22" s="118"/>
      <c r="R22" s="154"/>
      <c r="T22" s="162"/>
      <c r="U22" s="154"/>
      <c r="V22" s="154"/>
      <c r="W22" s="154"/>
      <c r="X22" s="272"/>
      <c r="Y22" s="272"/>
    </row>
    <row r="23" spans="2:25">
      <c r="B23" s="136">
        <f t="shared" si="0"/>
        <v>2029</v>
      </c>
      <c r="C23" s="349">
        <v>1709.591836734694</v>
      </c>
      <c r="D23" s="129">
        <f>C23*$C$62</f>
        <v>117.94474081632653</v>
      </c>
      <c r="E23" s="270">
        <v>25</v>
      </c>
      <c r="F23" s="129">
        <f>INDEX('Table 3 PV wS YK_2024'!$F$10:$F$38,MATCH(B23,'Table 3 PV wS YK_2024'!$B$10:$B$38,0),1)</f>
        <v>0.44</v>
      </c>
      <c r="G23" s="131">
        <f>(D23+E23+F23)/(8.76*$C$63)</f>
        <v>44.118924791790221</v>
      </c>
      <c r="H23" s="129">
        <f>ROUND(H22*(1+(IFERROR(INDEX($D$66:$D$74,MATCH($B23,$C$66:$C$74,0),1),0)+IFERROR(INDEX($G$66:$G$74,MATCH($B23,$F$66:$F$74,0),1),0)+IFERROR(INDEX(#REF!,MATCH($B23,$I$66:$I$74,0),1),0))),2)</f>
        <v>12.75</v>
      </c>
      <c r="I23" s="131">
        <f>(G23+H23)</f>
        <v>56.868924791790221</v>
      </c>
      <c r="J23" s="131">
        <f t="shared" ref="J23" si="2">ROUND(I23*$C$63*8.76,2)</f>
        <v>184.82</v>
      </c>
      <c r="K23" s="129">
        <f t="shared" si="1"/>
        <v>143.38474081632654</v>
      </c>
      <c r="L23" s="120"/>
      <c r="N23" s="118"/>
      <c r="P23" s="199"/>
      <c r="R23" s="154"/>
      <c r="T23" s="162"/>
      <c r="U23" s="154"/>
      <c r="V23" s="154"/>
      <c r="W23" s="154"/>
      <c r="X23" s="272"/>
      <c r="Y23" s="272"/>
    </row>
    <row r="24" spans="2:25">
      <c r="B24" s="136">
        <f t="shared" si="0"/>
        <v>2030</v>
      </c>
      <c r="C24" s="137"/>
      <c r="D24" s="129">
        <f t="shared" ref="D24:E37" si="3">ROUND(D23*(1+(IFERROR(INDEX($D$66:$D$74,MATCH($B24,$C$66:$C$74,0),1),0)+IFERROR(INDEX($G$66:$G$74,MATCH($B24,$F$66:$F$74,0),1),0)+IFERROR(INDEX($J$66:$J$74,MATCH($B24,$I$66:$I$74,0),1),0))),2)</f>
        <v>120.54</v>
      </c>
      <c r="E24" s="270">
        <v>25.510204081632654</v>
      </c>
      <c r="F24" s="129">
        <f>INDEX('Table 3 PV wS YK_2024'!$F$10:$F$38,MATCH(B24,'Table 3 PV wS YK_2024'!$B$10:$B$38,0),1)</f>
        <v>0.45</v>
      </c>
      <c r="G24" s="131">
        <f t="shared" ref="G24:G37" si="4">(D24+E24+F24)/(8.76*$C$63)</f>
        <v>45.077540671772169</v>
      </c>
      <c r="H24" s="129">
        <f>ROUND(H23*(1+(IFERROR(INDEX($D$66:$D$74,MATCH($B24,$C$66:$C$74,0),1),0)+IFERROR(INDEX($G$66:$G$74,MATCH($B24,$F$66:$F$74,0),1),0)+IFERROR(INDEX(#REF!,MATCH($B24,$I$66:$I$74,0),1),0))),2)</f>
        <v>13.03</v>
      </c>
      <c r="I24" s="131">
        <f t="shared" ref="I24:I37" si="5">(G24+H24)</f>
        <v>58.107540671772171</v>
      </c>
      <c r="J24" s="131">
        <f t="shared" ref="J24:J32" si="6">ROUND(I24*$C$63*8.76,2)</f>
        <v>188.85</v>
      </c>
      <c r="K24" s="129">
        <f t="shared" si="1"/>
        <v>146.50020408163266</v>
      </c>
      <c r="L24" s="120"/>
      <c r="N24" s="118"/>
      <c r="R24" s="154"/>
      <c r="T24" s="162"/>
      <c r="U24" s="154"/>
      <c r="V24" s="154"/>
      <c r="W24" s="154"/>
      <c r="X24" s="272"/>
      <c r="Y24" s="272"/>
    </row>
    <row r="25" spans="2:25">
      <c r="B25" s="136">
        <f t="shared" si="0"/>
        <v>2031</v>
      </c>
      <c r="C25" s="137"/>
      <c r="D25" s="129">
        <f t="shared" si="3"/>
        <v>123.19</v>
      </c>
      <c r="E25" s="270">
        <v>26.122448979591837</v>
      </c>
      <c r="F25" s="129">
        <f>INDEX('Table 3 PV wS YK_2024'!$F$10:$F$38,MATCH(B25,'Table 3 PV wS YK_2024'!$B$10:$B$38,0),1)</f>
        <v>0.46</v>
      </c>
      <c r="G25" s="131">
        <f t="shared" si="4"/>
        <v>46.084397647845471</v>
      </c>
      <c r="H25" s="129">
        <f>ROUND(H24*(1+(IFERROR(INDEX($D$66:$D$74,MATCH($B25,$C$66:$C$74,0),1),0)+IFERROR(INDEX($G$66:$G$74,MATCH($B25,$F$66:$F$74,0),1),0)+IFERROR(INDEX(#REF!,MATCH($B25,$I$66:$I$74,0),1),0))),2)</f>
        <v>13.32</v>
      </c>
      <c r="I25" s="131">
        <f t="shared" si="5"/>
        <v>59.404397647845471</v>
      </c>
      <c r="J25" s="131">
        <f t="shared" si="6"/>
        <v>193.06</v>
      </c>
      <c r="K25" s="129">
        <f t="shared" si="1"/>
        <v>149.77244897959184</v>
      </c>
      <c r="L25" s="120"/>
      <c r="N25" s="118"/>
      <c r="R25" s="154"/>
      <c r="T25" s="162"/>
      <c r="U25" s="154"/>
      <c r="V25" s="154"/>
      <c r="W25" s="154"/>
      <c r="X25" s="272"/>
      <c r="Y25" s="272"/>
    </row>
    <row r="26" spans="2:25">
      <c r="B26" s="136">
        <f t="shared" si="0"/>
        <v>2032</v>
      </c>
      <c r="C26" s="137"/>
      <c r="D26" s="129">
        <f t="shared" si="3"/>
        <v>125.9</v>
      </c>
      <c r="E26" s="270">
        <v>26.73469387755102</v>
      </c>
      <c r="F26" s="129">
        <f>INDEX('Table 3 PV wS YK_2024'!$F$10:$F$38,MATCH(B26,'Table 3 PV wS YK_2024'!$B$10:$B$38,0),1)</f>
        <v>0.47</v>
      </c>
      <c r="G26" s="131">
        <f t="shared" si="4"/>
        <v>47.109716389602042</v>
      </c>
      <c r="H26" s="129">
        <f>ROUND(H25*(1+(IFERROR(INDEX($D$66:$D$74,MATCH($B26,$C$66:$C$74,0),1),0)+IFERROR(INDEX($G$66:$G$74,MATCH($B26,$F$66:$F$74,0),1),0)+IFERROR(INDEX(#REF!,MATCH($B26,$I$66:$I$74,0),1),0))),2)</f>
        <v>13.61</v>
      </c>
      <c r="I26" s="131">
        <f t="shared" si="5"/>
        <v>60.719716389602041</v>
      </c>
      <c r="J26" s="131">
        <f t="shared" si="6"/>
        <v>197.34</v>
      </c>
      <c r="K26" s="129">
        <f t="shared" si="1"/>
        <v>153.10469387755103</v>
      </c>
      <c r="L26" s="120"/>
      <c r="N26" s="118"/>
      <c r="R26" s="154"/>
      <c r="T26" s="162"/>
      <c r="U26" s="154"/>
      <c r="V26" s="154"/>
      <c r="W26" s="154"/>
      <c r="X26" s="272"/>
      <c r="Y26" s="272"/>
    </row>
    <row r="27" spans="2:25">
      <c r="B27" s="136">
        <f t="shared" si="0"/>
        <v>2033</v>
      </c>
      <c r="C27" s="137"/>
      <c r="D27" s="129">
        <f t="shared" si="3"/>
        <v>128.54</v>
      </c>
      <c r="E27" s="270">
        <v>27.346938775510203</v>
      </c>
      <c r="F27" s="129">
        <f>INDEX('Table 3 PV wS YK_2024'!$F$10:$F$38,MATCH(B27,'Table 3 PV wS YK_2024'!$B$10:$B$38,0),1)</f>
        <v>0.48</v>
      </c>
      <c r="G27" s="131">
        <f t="shared" si="4"/>
        <v>48.113496404728124</v>
      </c>
      <c r="H27" s="129">
        <f>ROUND(H26*(1+(IFERROR(INDEX($D$66:$D$74,MATCH($B27,$C$66:$C$74,0),1),0)+IFERROR(INDEX($G$66:$G$74,MATCH($B27,$F$66:$F$74,0),1),0)+IFERROR(INDEX(#REF!,MATCH($B27,$I$66:$I$74,0),1),0))),2)</f>
        <v>13.9</v>
      </c>
      <c r="I27" s="131">
        <f t="shared" si="5"/>
        <v>62.013496404728123</v>
      </c>
      <c r="J27" s="131">
        <f t="shared" si="6"/>
        <v>201.54</v>
      </c>
      <c r="K27" s="129">
        <f t="shared" si="1"/>
        <v>156.36693877551019</v>
      </c>
      <c r="L27" s="120"/>
      <c r="N27" s="118"/>
      <c r="R27" s="154"/>
      <c r="T27" s="162"/>
      <c r="U27" s="154"/>
      <c r="V27" s="154"/>
      <c r="W27" s="154"/>
      <c r="X27" s="272"/>
      <c r="Y27" s="272"/>
    </row>
    <row r="28" spans="2:25">
      <c r="B28" s="136">
        <f t="shared" si="0"/>
        <v>2034</v>
      </c>
      <c r="C28" s="137"/>
      <c r="D28" s="129">
        <f t="shared" si="3"/>
        <v>131.24</v>
      </c>
      <c r="E28" s="270">
        <v>27.959183673469386</v>
      </c>
      <c r="F28" s="129">
        <f>INDEX('Table 3 PV wS YK_2024'!$F$10:$F$38,MATCH(B28,'Table 3 PV wS YK_2024'!$B$10:$B$38,0),1)</f>
        <v>0.49</v>
      </c>
      <c r="G28" s="131">
        <f t="shared" si="4"/>
        <v>49.135738185537491</v>
      </c>
      <c r="H28" s="129">
        <f>ROUND(H27*(1+(IFERROR(INDEX($D$66:$D$74,MATCH($B28,$C$66:$C$74,0),1),0)+IFERROR(INDEX($G$66:$G$74,MATCH($B28,$F$66:$F$74,0),1),0)+IFERROR(INDEX(#REF!,MATCH($B28,$I$66:$I$74,0),1),0))),2)</f>
        <v>14.19</v>
      </c>
      <c r="I28" s="131">
        <f t="shared" si="5"/>
        <v>63.325738185537489</v>
      </c>
      <c r="J28" s="131">
        <f t="shared" si="6"/>
        <v>205.81</v>
      </c>
      <c r="K28" s="129">
        <f t="shared" si="1"/>
        <v>159.68918367346942</v>
      </c>
      <c r="L28" s="120"/>
      <c r="N28" s="118"/>
      <c r="R28" s="154"/>
      <c r="T28" s="162"/>
      <c r="U28" s="154"/>
      <c r="V28" s="154"/>
      <c r="W28" s="154"/>
      <c r="X28" s="272"/>
      <c r="Y28" s="272"/>
    </row>
    <row r="29" spans="2:25">
      <c r="B29" s="136">
        <f t="shared" si="0"/>
        <v>2035</v>
      </c>
      <c r="C29" s="137"/>
      <c r="D29" s="129">
        <f t="shared" si="3"/>
        <v>134</v>
      </c>
      <c r="E29" s="270">
        <v>28.571428571428573</v>
      </c>
      <c r="F29" s="129">
        <f>INDEX('Table 3 PV wS YK_2024'!$F$10:$F$38,MATCH(B29,'Table 3 PV wS YK_2024'!$B$10:$B$38,0),1)</f>
        <v>0.5</v>
      </c>
      <c r="G29" s="131">
        <f t="shared" si="4"/>
        <v>50.176441732030113</v>
      </c>
      <c r="H29" s="129">
        <f>ROUND(H28*(1+(IFERROR(INDEX($D$66:$D$74,MATCH($B29,$C$66:$C$74,0),1),0)+IFERROR(INDEX($G$66:$G$74,MATCH($B29,$F$66:$F$74,0),1),0)+IFERROR(INDEX(#REF!,MATCH($B29,$I$66:$I$74,0),1),0))),2)</f>
        <v>14.19</v>
      </c>
      <c r="I29" s="131">
        <f t="shared" si="5"/>
        <v>64.366441732030111</v>
      </c>
      <c r="J29" s="131">
        <f t="shared" si="6"/>
        <v>209.19</v>
      </c>
      <c r="K29" s="129">
        <f t="shared" si="1"/>
        <v>163.07142857142858</v>
      </c>
      <c r="L29" s="120"/>
      <c r="N29" s="118"/>
      <c r="R29" s="154"/>
      <c r="T29" s="162"/>
      <c r="U29" s="154"/>
      <c r="V29" s="154"/>
      <c r="W29" s="154"/>
      <c r="X29" s="272"/>
      <c r="Y29" s="272"/>
    </row>
    <row r="30" spans="2:25">
      <c r="B30" s="136">
        <f t="shared" si="0"/>
        <v>2036</v>
      </c>
      <c r="C30" s="137"/>
      <c r="D30" s="129">
        <f t="shared" si="3"/>
        <v>136.81</v>
      </c>
      <c r="E30" s="270">
        <v>29.183673469387756</v>
      </c>
      <c r="F30" s="129">
        <f>INDEX('Table 3 PV wS YK_2024'!$F$10:$F$38,MATCH(B30,'Table 3 PV wS YK_2024'!$B$10:$B$38,0),1)</f>
        <v>0.51</v>
      </c>
      <c r="G30" s="131">
        <f t="shared" si="4"/>
        <v>51.232530083258801</v>
      </c>
      <c r="H30" s="129">
        <f>ROUND(H29*(1+(IFERROR(INDEX($D$66:$D$74,MATCH($B30,$C$66:$C$74,0),1),0)+IFERROR(INDEX($G$66:$G$74,MATCH($B30,$F$66:$F$74,0),1),0)+IFERROR(INDEX(#REF!,MATCH($B30,$I$66:$I$74,0),1),0))),2)</f>
        <v>14.19</v>
      </c>
      <c r="I30" s="131">
        <f t="shared" si="5"/>
        <v>65.422530083258806</v>
      </c>
      <c r="J30" s="131">
        <f t="shared" si="6"/>
        <v>212.62</v>
      </c>
      <c r="K30" s="129">
        <f t="shared" si="1"/>
        <v>166.50367346938776</v>
      </c>
      <c r="L30" s="120"/>
      <c r="N30" s="118"/>
      <c r="R30" s="154"/>
      <c r="T30" s="162"/>
      <c r="U30" s="154"/>
      <c r="V30" s="154"/>
      <c r="W30" s="154"/>
      <c r="X30" s="272"/>
      <c r="Y30" s="272"/>
    </row>
    <row r="31" spans="2:25">
      <c r="B31" s="136">
        <f t="shared" si="0"/>
        <v>2037</v>
      </c>
      <c r="C31" s="137"/>
      <c r="D31" s="129">
        <f t="shared" si="3"/>
        <v>139.68</v>
      </c>
      <c r="E31" s="270">
        <v>29.897959183673468</v>
      </c>
      <c r="F31" s="129">
        <f>INDEX('Table 3 PV wS YK_2024'!$F$10:$F$38,MATCH(B31,'Table 3 PV wS YK_2024'!$B$10:$B$38,0),1)</f>
        <v>0.52</v>
      </c>
      <c r="G31" s="131">
        <f t="shared" si="4"/>
        <v>52.338477760856591</v>
      </c>
      <c r="H31" s="129">
        <f>ROUND(H30*(1+(IFERROR(INDEX($D$66:$D$74,MATCH($B31,$C$66:$C$74,0),1),0)+IFERROR(INDEX($G$66:$G$74,MATCH($B31,$F$66:$F$74,0),1),0)+IFERROR(INDEX(#REF!,MATCH($B31,$I$66:$I$74,0),1),0))),2)</f>
        <v>14.19</v>
      </c>
      <c r="I31" s="131">
        <f t="shared" si="5"/>
        <v>66.528477760856589</v>
      </c>
      <c r="J31" s="131">
        <f t="shared" si="6"/>
        <v>216.21</v>
      </c>
      <c r="K31" s="129">
        <f t="shared" si="1"/>
        <v>170.09795918367348</v>
      </c>
      <c r="L31" s="120"/>
      <c r="N31" s="118"/>
      <c r="R31" s="154"/>
      <c r="T31" s="162"/>
      <c r="U31" s="154"/>
      <c r="V31" s="154"/>
      <c r="W31" s="154"/>
      <c r="X31" s="272"/>
      <c r="Y31" s="272"/>
    </row>
    <row r="32" spans="2:25">
      <c r="B32" s="136">
        <f t="shared" si="0"/>
        <v>2038</v>
      </c>
      <c r="C32" s="137"/>
      <c r="D32" s="129">
        <f t="shared" si="3"/>
        <v>142.61000000000001</v>
      </c>
      <c r="E32" s="270">
        <v>30.612244897959183</v>
      </c>
      <c r="F32" s="129">
        <f>INDEX('Table 3 PV wS YK_2024'!$F$10:$F$38,MATCH(B32,'Table 3 PV wS YK_2024'!$B$10:$B$38,0),1)</f>
        <v>0.53</v>
      </c>
      <c r="G32" s="131">
        <f t="shared" si="4"/>
        <v>53.462887204137658</v>
      </c>
      <c r="H32" s="129">
        <f>ROUND(H31*(1+(IFERROR(INDEX($D$66:$D$74,MATCH($B32,$C$66:$C$74,0),1),0)+IFERROR(INDEX($G$66:$G$74,MATCH($B32,$F$66:$F$74,0),1),0)+IFERROR(INDEX(#REF!,MATCH($B32,$I$66:$I$74,0),1),0))),2)</f>
        <v>14.19</v>
      </c>
      <c r="I32" s="131">
        <f t="shared" si="5"/>
        <v>67.652887204137656</v>
      </c>
      <c r="J32" s="131">
        <f t="shared" si="6"/>
        <v>219.87</v>
      </c>
      <c r="K32" s="129">
        <f t="shared" si="1"/>
        <v>173.7522448979592</v>
      </c>
      <c r="L32" s="120"/>
      <c r="N32" s="118"/>
      <c r="R32" s="154"/>
      <c r="T32" s="162"/>
      <c r="U32" s="154"/>
      <c r="V32" s="154"/>
      <c r="W32" s="154"/>
      <c r="X32" s="272"/>
      <c r="Y32" s="272"/>
    </row>
    <row r="33" spans="2:27">
      <c r="B33" s="136">
        <f t="shared" si="0"/>
        <v>2039</v>
      </c>
      <c r="C33" s="137"/>
      <c r="D33" s="129">
        <f t="shared" si="3"/>
        <v>145.6</v>
      </c>
      <c r="E33" s="129">
        <f t="shared" si="3"/>
        <v>31.26</v>
      </c>
      <c r="F33" s="129">
        <f>INDEX('Table 3 PV wS YK_2024'!$F$10:$F$38,MATCH(B33,'Table 3 PV wS YK_2024'!$B$10:$B$38,0),1)</f>
        <v>0.54</v>
      </c>
      <c r="G33" s="131">
        <f t="shared" si="4"/>
        <v>54.585287203534811</v>
      </c>
      <c r="H33" s="129">
        <f>ROUND(H32*(1+(IFERROR(INDEX($D$66:$D$74,MATCH($B33,$C$66:$C$74,0),1),0)+IFERROR(INDEX($G$66:$G$74,MATCH($B33,$F$66:$F$74,0),1),0)+IFERROR(INDEX(#REF!,MATCH($B33,$I$66:$I$74,0),1),0))),2)</f>
        <v>14.19</v>
      </c>
      <c r="I33" s="131">
        <f t="shared" si="5"/>
        <v>68.775287203534816</v>
      </c>
      <c r="J33" s="131">
        <f t="shared" ref="J33:J37" si="7">ROUND(I33*$C$63*8.76,2)</f>
        <v>223.52</v>
      </c>
      <c r="K33" s="129">
        <f t="shared" si="1"/>
        <v>177.39999999999998</v>
      </c>
      <c r="L33" s="120"/>
      <c r="N33" s="118"/>
      <c r="AA33" s="279"/>
    </row>
    <row r="34" spans="2:27">
      <c r="B34" s="136">
        <f t="shared" si="0"/>
        <v>2040</v>
      </c>
      <c r="C34" s="137"/>
      <c r="D34" s="129">
        <f t="shared" si="3"/>
        <v>148.66</v>
      </c>
      <c r="E34" s="129">
        <f t="shared" ref="E34" si="8">ROUND(E33*(1+(IFERROR(INDEX($D$66:$D$74,MATCH($B34,$C$66:$C$74,0),1),0)+IFERROR(INDEX($G$66:$G$74,MATCH($B34,$F$66:$F$74,0),1),0)+IFERROR(INDEX($J$66:$J$74,MATCH($B34,$I$66:$I$74,0),1),0))),2)</f>
        <v>31.92</v>
      </c>
      <c r="F34" s="129">
        <f>INDEX('Table 3 PV wS YK_2024'!$F$10:$F$38,MATCH(B34,'Table 3 PV wS YK_2024'!$B$10:$B$38,0),1)</f>
        <v>0.55000000000000004</v>
      </c>
      <c r="G34" s="131">
        <f t="shared" si="4"/>
        <v>55.732993636844768</v>
      </c>
      <c r="H34" s="129">
        <f>ROUND(H33*(1+(IFERROR(INDEX($D$66:$D$74,MATCH($B34,$C$66:$C$74,0),1),0)+IFERROR(INDEX($G$66:$G$74,MATCH($B34,$F$66:$F$74,0),1),0)+IFERROR(INDEX(#REF!,MATCH($B34,$I$66:$I$74,0),1),0))),2)</f>
        <v>14.19</v>
      </c>
      <c r="I34" s="131">
        <f t="shared" si="5"/>
        <v>69.922993636844765</v>
      </c>
      <c r="J34" s="131">
        <f t="shared" si="7"/>
        <v>227.25</v>
      </c>
      <c r="K34" s="129">
        <f t="shared" si="1"/>
        <v>181.13</v>
      </c>
      <c r="L34" s="120"/>
      <c r="N34" s="118"/>
      <c r="AA34" s="279"/>
    </row>
    <row r="35" spans="2:27">
      <c r="B35" s="136">
        <f t="shared" si="0"/>
        <v>2041</v>
      </c>
      <c r="C35" s="137"/>
      <c r="D35" s="129">
        <f t="shared" si="3"/>
        <v>151.78</v>
      </c>
      <c r="E35" s="129">
        <f t="shared" ref="E35" si="9">ROUND(E34*(1+(IFERROR(INDEX($D$66:$D$74,MATCH($B35,$C$66:$C$74,0),1),0)+IFERROR(INDEX($G$66:$G$74,MATCH($B35,$F$66:$F$74,0),1),0)+IFERROR(INDEX($J$66:$J$74,MATCH($B35,$I$66:$I$74,0),1),0))),2)</f>
        <v>32.590000000000003</v>
      </c>
      <c r="F35" s="129">
        <f>INDEX('Table 3 PV wS YK_2024'!$F$10:$F$38,MATCH(B35,'Table 3 PV wS YK_2024'!$B$10:$B$38,0),1)</f>
        <v>0.56000000000000005</v>
      </c>
      <c r="G35" s="131">
        <f t="shared" si="4"/>
        <v>56.902238796785198</v>
      </c>
      <c r="H35" s="129">
        <f>ROUND(H34*(1+(IFERROR(INDEX($D$66:$D$74,MATCH($B35,$C$66:$C$74,0),1),0)+IFERROR(INDEX($G$66:$G$74,MATCH($B35,$F$66:$F$74,0),1),0)+IFERROR(INDEX(#REF!,MATCH($B35,$I$66:$I$74,0),1),0))),2)</f>
        <v>14.19</v>
      </c>
      <c r="I35" s="131">
        <f t="shared" si="5"/>
        <v>71.092238796785196</v>
      </c>
      <c r="J35" s="131">
        <f t="shared" si="7"/>
        <v>231.05</v>
      </c>
      <c r="K35" s="129">
        <f t="shared" si="1"/>
        <v>184.93</v>
      </c>
      <c r="L35" s="120"/>
      <c r="N35" s="118"/>
      <c r="AA35" s="279"/>
    </row>
    <row r="36" spans="2:27">
      <c r="B36" s="136">
        <f t="shared" si="0"/>
        <v>2042</v>
      </c>
      <c r="C36" s="137"/>
      <c r="D36" s="129">
        <f t="shared" si="3"/>
        <v>154.97</v>
      </c>
      <c r="E36" s="129">
        <f t="shared" ref="E36" si="10">ROUND(E35*(1+(IFERROR(INDEX($D$66:$D$74,MATCH($B36,$C$66:$C$74,0),1),0)+IFERROR(INDEX($G$66:$G$74,MATCH($B36,$F$66:$F$74,0),1),0)+IFERROR(INDEX($J$66:$J$74,MATCH($B36,$I$66:$I$74,0),1),0))),2)</f>
        <v>33.270000000000003</v>
      </c>
      <c r="F36" s="129">
        <f>INDEX('Table 3 PV wS YK_2024'!$F$10:$F$38,MATCH(B36,'Table 3 PV wS YK_2024'!$B$10:$B$38,0),1)</f>
        <v>0.56999999999999995</v>
      </c>
      <c r="G36" s="131">
        <f t="shared" si="4"/>
        <v>58.096099644303322</v>
      </c>
      <c r="H36" s="129">
        <f>ROUND(H35*(1+(IFERROR(INDEX($D$66:$D$74,MATCH($B36,$C$66:$C$74,0),1),0)+IFERROR(INDEX($G$66:$G$74,MATCH($B36,$F$66:$F$74,0),1),0)+IFERROR(INDEX(#REF!,MATCH($B36,$I$66:$I$74,0),1),0))),2)</f>
        <v>14.19</v>
      </c>
      <c r="I36" s="131">
        <f t="shared" si="5"/>
        <v>72.28609964430332</v>
      </c>
      <c r="J36" s="131">
        <f t="shared" si="7"/>
        <v>234.93</v>
      </c>
      <c r="K36" s="129">
        <f t="shared" si="1"/>
        <v>188.81</v>
      </c>
      <c r="L36" s="120"/>
      <c r="N36" s="118"/>
      <c r="AA36" s="279"/>
    </row>
    <row r="37" spans="2:27">
      <c r="B37" s="136">
        <f t="shared" si="0"/>
        <v>2043</v>
      </c>
      <c r="C37" s="137"/>
      <c r="D37" s="129">
        <f t="shared" si="3"/>
        <v>158.22</v>
      </c>
      <c r="E37" s="129">
        <f t="shared" ref="E37" si="11">ROUND(E36*(1+(IFERROR(INDEX($D$66:$D$74,MATCH($B37,$C$66:$C$74,0),1),0)+IFERROR(INDEX($G$66:$G$74,MATCH($B37,$F$66:$F$74,0),1),0)+IFERROR(INDEX($J$66:$J$74,MATCH($B37,$I$66:$I$74,0),1),0))),2)</f>
        <v>33.97</v>
      </c>
      <c r="F37" s="129">
        <f>INDEX('Table 3 PV wS YK_2024'!$F$10:$F$38,MATCH(B37,'Table 3 PV wS YK_2024'!$B$10:$B$38,0),1)</f>
        <v>0.57999999999999996</v>
      </c>
      <c r="G37" s="131">
        <f t="shared" si="4"/>
        <v>59.31457617939914</v>
      </c>
      <c r="H37" s="129">
        <f>ROUND(H36*(1+(IFERROR(INDEX($D$66:$D$74,MATCH($B37,$C$66:$C$74,0),1),0)+IFERROR(INDEX($G$66:$G$74,MATCH($B37,$F$66:$F$74,0),1),0)+IFERROR(INDEX(#REF!,MATCH($B37,$I$66:$I$74,0),1),0))),2)</f>
        <v>14.19</v>
      </c>
      <c r="I37" s="131">
        <f t="shared" si="5"/>
        <v>73.504576179399137</v>
      </c>
      <c r="J37" s="131">
        <f t="shared" si="7"/>
        <v>238.89</v>
      </c>
      <c r="K37" s="129">
        <f t="shared" si="1"/>
        <v>192.77</v>
      </c>
      <c r="L37" s="120"/>
      <c r="N37" s="118"/>
      <c r="AA37" s="279"/>
    </row>
    <row r="38" spans="2:27">
      <c r="B38" s="136"/>
      <c r="C38" s="137"/>
      <c r="D38" s="129"/>
      <c r="E38" s="129"/>
      <c r="F38" s="129"/>
      <c r="G38" s="131"/>
      <c r="H38" s="129"/>
      <c r="I38" s="131"/>
      <c r="J38" s="131"/>
      <c r="K38" s="129"/>
      <c r="L38" s="120"/>
      <c r="N38" s="118"/>
      <c r="AA38" s="279"/>
    </row>
    <row r="39" spans="2:27">
      <c r="B39" s="136"/>
      <c r="C39" s="137"/>
      <c r="D39" s="129"/>
      <c r="E39" s="129"/>
      <c r="F39" s="129"/>
      <c r="G39" s="131"/>
      <c r="H39" s="129"/>
      <c r="I39" s="131"/>
      <c r="J39" s="131"/>
      <c r="K39" s="129"/>
      <c r="L39" s="120"/>
      <c r="N39" s="118"/>
      <c r="AA39" s="279"/>
    </row>
    <row r="40" spans="2:27">
      <c r="B40" s="136"/>
      <c r="C40" s="137"/>
      <c r="D40" s="129"/>
      <c r="E40" s="129"/>
      <c r="F40" s="129"/>
      <c r="G40" s="131"/>
      <c r="H40" s="129"/>
      <c r="I40" s="131"/>
      <c r="J40" s="131"/>
      <c r="K40" s="129"/>
      <c r="L40" s="120"/>
      <c r="N40" s="118"/>
      <c r="AA40" s="279"/>
    </row>
    <row r="41" spans="2:27">
      <c r="B41" s="136"/>
      <c r="C41" s="137"/>
      <c r="D41" s="129"/>
      <c r="E41" s="129"/>
      <c r="F41" s="129"/>
      <c r="G41" s="131"/>
      <c r="H41" s="129"/>
      <c r="I41" s="131"/>
      <c r="J41" s="131"/>
      <c r="K41" s="129"/>
      <c r="L41" s="120"/>
      <c r="N41" s="118"/>
      <c r="AA41" s="279"/>
    </row>
    <row r="42" spans="2:27" ht="14.25">
      <c r="B42" s="139" t="s">
        <v>25</v>
      </c>
      <c r="C42" s="140"/>
      <c r="D42" s="140"/>
      <c r="E42" s="140"/>
      <c r="F42" s="140"/>
      <c r="G42" s="140"/>
      <c r="H42" s="140"/>
      <c r="AA42" s="279"/>
    </row>
    <row r="43" spans="2:27">
      <c r="AA43" s="279"/>
    </row>
    <row r="44" spans="2:27">
      <c r="B44" s="118" t="s">
        <v>63</v>
      </c>
      <c r="C44" s="141" t="s">
        <v>64</v>
      </c>
      <c r="D44" s="142" t="s">
        <v>102</v>
      </c>
      <c r="AA44" s="279"/>
    </row>
    <row r="45" spans="2:27">
      <c r="C45" s="141" t="str">
        <f>C7</f>
        <v>(a)</v>
      </c>
      <c r="D45" s="118" t="s">
        <v>65</v>
      </c>
      <c r="AA45" s="279"/>
    </row>
    <row r="46" spans="2:27">
      <c r="C46" s="141" t="str">
        <f>D7</f>
        <v>(b)</v>
      </c>
      <c r="D46" s="131" t="str">
        <f>"= "&amp;C7&amp;" x "&amp;C62</f>
        <v>= (a) x 0.06899</v>
      </c>
      <c r="AA46" s="279"/>
    </row>
    <row r="47" spans="2:27">
      <c r="C47" s="141" t="str">
        <f>G7</f>
        <v>(e)</v>
      </c>
      <c r="D47" s="131" t="str">
        <f>"= ("&amp;$D$7&amp;" + "&amp;$E$7&amp;") /  (8.76 x "&amp;TEXT(C63,"0.0%")&amp;")"</f>
        <v>= ((b) + (c)) /  (8.76 x 37.1%)</v>
      </c>
      <c r="AA47" s="279"/>
    </row>
    <row r="48" spans="2:27">
      <c r="C48" s="141" t="str">
        <f>I7</f>
        <v>(g)</v>
      </c>
      <c r="D48" s="131" t="str">
        <f>"= "&amp;$G$7&amp;" + "&amp;$H$7</f>
        <v>= (e) + (f)</v>
      </c>
      <c r="AA48" s="279"/>
    </row>
    <row r="49" spans="2:27">
      <c r="C49" s="141" t="str">
        <f>K7</f>
        <v>(i)</v>
      </c>
      <c r="D49" s="85" t="str">
        <f>D44</f>
        <v>Plant Costs  - 2019 IRP Update - Table 6.1 &amp; 6.2</v>
      </c>
      <c r="AA49" s="279"/>
    </row>
    <row r="50" spans="2:27">
      <c r="C50" s="141"/>
      <c r="D50" s="131"/>
      <c r="AA50" s="279"/>
    </row>
    <row r="51" spans="2:27" ht="13.5" thickBot="1">
      <c r="AA51" s="279"/>
    </row>
    <row r="52" spans="2:27" ht="13.5" thickBot="1">
      <c r="C52" s="42" t="str">
        <f>B2&amp;" - "&amp;B3</f>
        <v>2019 IRP Yakima Wind with Storage Resource - 37% Capacity Factor</v>
      </c>
      <c r="D52" s="143"/>
      <c r="E52" s="143"/>
      <c r="F52" s="143"/>
      <c r="G52" s="143"/>
      <c r="H52" s="143"/>
      <c r="I52" s="144"/>
      <c r="J52" s="144"/>
      <c r="K52" s="145"/>
      <c r="AA52" s="279"/>
    </row>
    <row r="53" spans="2:27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  <c r="AA53" s="279"/>
    </row>
    <row r="54" spans="2:27">
      <c r="P54" s="118" t="s">
        <v>103</v>
      </c>
      <c r="Q54" s="118">
        <v>2029</v>
      </c>
    </row>
    <row r="55" spans="2:27">
      <c r="B55" s="85" t="s">
        <v>101</v>
      </c>
      <c r="C55" s="171">
        <v>1923.6831909029345</v>
      </c>
      <c r="D55" s="118" t="s">
        <v>65</v>
      </c>
      <c r="T55" s="118" t="str">
        <f>$Q$56&amp;"Proposed Station Capital Costs"</f>
        <v>H_.YK1_WDSProposed Station Capital Costs</v>
      </c>
    </row>
    <row r="56" spans="2:27">
      <c r="B56" s="85" t="s">
        <v>101</v>
      </c>
      <c r="C56" s="270">
        <v>30.743277943329019</v>
      </c>
      <c r="D56" s="118" t="s">
        <v>68</v>
      </c>
      <c r="O56" s="118">
        <v>9.8000000000000007</v>
      </c>
      <c r="P56" s="118" t="s">
        <v>32</v>
      </c>
      <c r="Q56" s="118" t="s">
        <v>163</v>
      </c>
      <c r="T56" s="118" t="str">
        <f>Q56&amp;"Proposed Station Fixed Costs"</f>
        <v>H_.YK1_WDSProposed Station Fixed Costs</v>
      </c>
      <c r="Z56" s="118" t="s">
        <v>116</v>
      </c>
      <c r="AA56" s="280">
        <f>PMT(0.0692,30,NPV(0.0692,AA23:AA52))</f>
        <v>0</v>
      </c>
    </row>
    <row r="57" spans="2:27" ht="24" customHeight="1">
      <c r="B57" s="85"/>
      <c r="C57" s="272"/>
      <c r="D57" s="118" t="s">
        <v>109</v>
      </c>
    </row>
    <row r="58" spans="2:27">
      <c r="B58" s="85" t="s">
        <v>101</v>
      </c>
      <c r="C58" s="270">
        <v>10</v>
      </c>
      <c r="D58" s="118" t="s">
        <v>69</v>
      </c>
      <c r="K58" s="120"/>
      <c r="L58" s="150"/>
      <c r="M58" s="52"/>
      <c r="N58" s="164"/>
      <c r="O58" s="52"/>
      <c r="P58" s="52"/>
      <c r="Q58" s="120"/>
      <c r="R58" s="120"/>
      <c r="T58" s="118" t="str">
        <f>$Q$56&amp;"Proposed Station Variable O&amp;M Costs"</f>
        <v>H_.YK1_WDSProposed Station Variable O&amp;M Costs</v>
      </c>
      <c r="U58" s="120"/>
      <c r="V58" s="120"/>
      <c r="W58" s="120"/>
      <c r="X58" s="120"/>
      <c r="Y58" s="120"/>
    </row>
    <row r="59" spans="2:27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215" t="str">
        <f>Q56&amp;Q54</f>
        <v>H_.YK1_WDS2029</v>
      </c>
      <c r="R59" s="120"/>
      <c r="T59" s="118" t="str">
        <f>$Q$57&amp;"Proposed Station Variable O&amp;M Costs"</f>
        <v>Proposed Station Variable O&amp;M Costs</v>
      </c>
      <c r="U59" s="120"/>
      <c r="V59" s="120"/>
      <c r="W59" s="120"/>
      <c r="X59" s="120"/>
      <c r="Y59" s="120"/>
    </row>
    <row r="60" spans="2:27">
      <c r="B60" s="371" t="str">
        <f>LEFT(RIGHT(INDEX('Table 3 TransCost'!$39:$39,1,MATCH(F60,'Table 3 TransCost'!$4:$4,0)),6),5)</f>
        <v>2024$</v>
      </c>
      <c r="C60" s="272">
        <f>INDEX('Table 3 TransCost'!$39:$39,1,MATCH(F60,'Table 3 TransCost'!$4:$4,0)+2)</f>
        <v>0.39132049215213044</v>
      </c>
      <c r="D60" s="118" t="s">
        <v>224</v>
      </c>
      <c r="F60" s="276" t="s">
        <v>189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7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7">
      <c r="C62" s="271">
        <v>6.8989999999999996E-2</v>
      </c>
      <c r="D62" s="118" t="s">
        <v>36</v>
      </c>
      <c r="K62" s="156"/>
      <c r="L62" s="157"/>
      <c r="M62" s="157"/>
      <c r="O62" s="158"/>
    </row>
    <row r="63" spans="2:27">
      <c r="C63" s="209">
        <v>0.371</v>
      </c>
      <c r="D63" s="118" t="s">
        <v>37</v>
      </c>
    </row>
    <row r="64" spans="2:27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12">C66+1</f>
        <v>2018</v>
      </c>
      <c r="D67" s="41">
        <v>2.4E-2</v>
      </c>
      <c r="E67" s="85"/>
      <c r="F67" s="87">
        <f t="shared" ref="F67:F74" si="13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12"/>
        <v>2019</v>
      </c>
      <c r="D68" s="41">
        <v>1.7999999999999999E-2</v>
      </c>
      <c r="E68" s="85"/>
      <c r="F68" s="87">
        <f t="shared" si="13"/>
        <v>2028</v>
      </c>
      <c r="G68" s="41">
        <v>2.3E-2</v>
      </c>
      <c r="H68" s="41"/>
      <c r="I68" s="87">
        <f t="shared" ref="I68:I74" si="14">I67+1</f>
        <v>2037</v>
      </c>
      <c r="J68" s="41">
        <v>2.1000000000000001E-2</v>
      </c>
    </row>
    <row r="69" spans="3:14">
      <c r="C69" s="87">
        <f t="shared" si="12"/>
        <v>2020</v>
      </c>
      <c r="D69" s="41">
        <v>1.9E-2</v>
      </c>
      <c r="E69" s="85"/>
      <c r="F69" s="87">
        <f t="shared" si="13"/>
        <v>2029</v>
      </c>
      <c r="G69" s="41">
        <v>2.3E-2</v>
      </c>
      <c r="H69" s="41"/>
      <c r="I69" s="87">
        <f t="shared" si="14"/>
        <v>2038</v>
      </c>
      <c r="J69" s="41">
        <v>2.1000000000000001E-2</v>
      </c>
    </row>
    <row r="70" spans="3:14">
      <c r="C70" s="87">
        <f t="shared" si="12"/>
        <v>2021</v>
      </c>
      <c r="D70" s="41">
        <v>0.02</v>
      </c>
      <c r="E70" s="85"/>
      <c r="F70" s="87">
        <f t="shared" si="13"/>
        <v>2030</v>
      </c>
      <c r="G70" s="41">
        <v>2.1999999999999999E-2</v>
      </c>
      <c r="H70" s="41"/>
      <c r="I70" s="87">
        <f t="shared" si="14"/>
        <v>2039</v>
      </c>
      <c r="J70" s="41">
        <v>2.1000000000000001E-2</v>
      </c>
    </row>
    <row r="71" spans="3:14">
      <c r="C71" s="87">
        <f t="shared" si="12"/>
        <v>2022</v>
      </c>
      <c r="D71" s="41">
        <v>2.5000000000000001E-2</v>
      </c>
      <c r="E71" s="85"/>
      <c r="F71" s="87">
        <f t="shared" si="13"/>
        <v>2031</v>
      </c>
      <c r="G71" s="41">
        <v>2.1999999999999999E-2</v>
      </c>
      <c r="H71" s="41"/>
      <c r="I71" s="87">
        <f t="shared" si="14"/>
        <v>2040</v>
      </c>
      <c r="J71" s="41">
        <v>2.1000000000000001E-2</v>
      </c>
    </row>
    <row r="72" spans="3:14" s="120" customFormat="1">
      <c r="C72" s="87">
        <f t="shared" si="12"/>
        <v>2023</v>
      </c>
      <c r="D72" s="41">
        <v>2.5000000000000001E-2</v>
      </c>
      <c r="E72" s="86"/>
      <c r="F72" s="87">
        <f t="shared" si="13"/>
        <v>2032</v>
      </c>
      <c r="G72" s="41">
        <v>2.1999999999999999E-2</v>
      </c>
      <c r="H72" s="41"/>
      <c r="I72" s="87">
        <f t="shared" si="14"/>
        <v>2041</v>
      </c>
      <c r="J72" s="41">
        <v>2.1000000000000001E-2</v>
      </c>
      <c r="N72" s="165"/>
    </row>
    <row r="73" spans="3:14" s="120" customFormat="1">
      <c r="C73" s="87">
        <f t="shared" si="12"/>
        <v>2024</v>
      </c>
      <c r="D73" s="41">
        <v>2.4E-2</v>
      </c>
      <c r="E73" s="86"/>
      <c r="F73" s="87">
        <f t="shared" si="13"/>
        <v>2033</v>
      </c>
      <c r="G73" s="41">
        <v>2.1000000000000001E-2</v>
      </c>
      <c r="H73" s="41"/>
      <c r="I73" s="87">
        <f t="shared" si="14"/>
        <v>2042</v>
      </c>
      <c r="J73" s="41">
        <v>2.1000000000000001E-2</v>
      </c>
      <c r="N73" s="165"/>
    </row>
    <row r="74" spans="3:14" s="120" customFormat="1">
      <c r="C74" s="87">
        <f t="shared" si="12"/>
        <v>2025</v>
      </c>
      <c r="D74" s="41">
        <v>2.3E-2</v>
      </c>
      <c r="E74" s="86"/>
      <c r="F74" s="87">
        <f t="shared" si="13"/>
        <v>2034</v>
      </c>
      <c r="G74" s="41">
        <v>2.1000000000000001E-2</v>
      </c>
      <c r="H74" s="41"/>
      <c r="I74" s="87">
        <f t="shared" si="14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70" zoomScaleNormal="70" workbookViewId="0">
      <selection activeCell="A35" sqref="A35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bestFit="1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3.16406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/>
    <col min="16" max="16" width="10" style="118" customWidth="1"/>
    <col min="17" max="17" width="25.1640625" style="118" customWidth="1"/>
    <col min="18" max="18" width="18.1640625" style="118" customWidth="1"/>
    <col min="19" max="19" width="9.33203125" style="118"/>
    <col min="20" max="20" width="16.6640625" style="118" customWidth="1"/>
    <col min="21" max="21" width="9.33203125" style="118"/>
    <col min="22" max="22" width="9.6640625" style="118" bestFit="1" customWidth="1"/>
    <col min="23" max="16384" width="9.33203125" style="118"/>
  </cols>
  <sheetData>
    <row r="1" spans="2:24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4" ht="15.75">
      <c r="B2" s="116" t="s">
        <v>161</v>
      </c>
      <c r="C2" s="117"/>
      <c r="D2" s="117"/>
      <c r="E2" s="117"/>
      <c r="F2" s="117"/>
      <c r="G2" s="117"/>
      <c r="H2" s="117"/>
      <c r="I2" s="117"/>
      <c r="J2" s="117"/>
    </row>
    <row r="3" spans="2:24" ht="15.75">
      <c r="B3" s="116" t="str">
        <f>TEXT($C$63,"0%")&amp;" Capacity Factor"</f>
        <v>37% Capacity Factor</v>
      </c>
      <c r="C3" s="117"/>
      <c r="D3" s="117"/>
      <c r="E3" s="117"/>
      <c r="F3" s="117"/>
      <c r="G3" s="117"/>
      <c r="H3" s="117"/>
      <c r="I3" s="117"/>
      <c r="J3" s="117"/>
    </row>
    <row r="4" spans="2:24">
      <c r="B4" s="119"/>
      <c r="C4" s="119"/>
      <c r="D4" s="119"/>
      <c r="E4" s="119"/>
      <c r="F4" s="119"/>
      <c r="G4" s="119"/>
      <c r="H4" s="119"/>
      <c r="I4" s="120"/>
      <c r="J4" s="120"/>
      <c r="K4" s="120"/>
    </row>
    <row r="5" spans="2:24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</row>
    <row r="6" spans="2:24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24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</row>
    <row r="8" spans="2:24" ht="6" customHeight="1">
      <c r="K8" s="120"/>
    </row>
    <row r="9" spans="2:24" ht="15.75">
      <c r="B9" s="43" t="str">
        <f>C52</f>
        <v>2019 IRP Idaho Wind Resource - 37% Capacity Factor</v>
      </c>
      <c r="C9" s="120"/>
      <c r="E9" s="120"/>
      <c r="F9" s="120"/>
      <c r="G9" s="120"/>
      <c r="H9" s="120"/>
      <c r="I9" s="120"/>
      <c r="J9" s="120"/>
      <c r="K9" s="120"/>
      <c r="N9" s="118"/>
    </row>
    <row r="10" spans="2:24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</row>
    <row r="11" spans="2:24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</row>
    <row r="12" spans="2:24">
      <c r="B12" s="136">
        <f t="shared" si="0"/>
        <v>2018</v>
      </c>
      <c r="C12" s="137"/>
      <c r="D12" s="129"/>
      <c r="E12" s="149"/>
      <c r="F12" s="149"/>
      <c r="G12" s="131"/>
      <c r="H12" s="149">
        <f>$C$58</f>
        <v>0</v>
      </c>
      <c r="I12" s="131"/>
      <c r="J12" s="131"/>
      <c r="K12" s="129">
        <f>(D12+E12+F12)</f>
        <v>0</v>
      </c>
      <c r="L12" s="120"/>
      <c r="N12" s="118"/>
      <c r="R12" s="149"/>
      <c r="T12" s="162"/>
      <c r="U12" s="154"/>
      <c r="V12" s="154"/>
    </row>
    <row r="13" spans="2:24">
      <c r="B13" s="136">
        <f t="shared" si="0"/>
        <v>2019</v>
      </c>
      <c r="C13" s="137"/>
      <c r="D13" s="129"/>
      <c r="E13" s="149"/>
      <c r="F13" s="149"/>
      <c r="G13" s="131"/>
      <c r="H13" s="129">
        <f t="shared" ref="H13:H37" si="1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2">(D13+E13+F13)</f>
        <v>0</v>
      </c>
      <c r="L13" s="120"/>
      <c r="N13" s="118"/>
      <c r="V13" s="154"/>
      <c r="X13" s="160"/>
    </row>
    <row r="14" spans="2:24">
      <c r="B14" s="136">
        <f t="shared" si="0"/>
        <v>2020</v>
      </c>
      <c r="C14" s="137"/>
      <c r="D14" s="129"/>
      <c r="E14" s="129"/>
      <c r="F14" s="129"/>
      <c r="G14" s="131"/>
      <c r="H14" s="129">
        <f t="shared" si="1"/>
        <v>0</v>
      </c>
      <c r="I14" s="131"/>
      <c r="J14" s="131"/>
      <c r="K14" s="129">
        <f t="shared" si="2"/>
        <v>0</v>
      </c>
      <c r="L14" s="120"/>
      <c r="N14" s="118"/>
      <c r="O14" s="133"/>
      <c r="P14" s="134"/>
      <c r="Q14" s="135"/>
      <c r="V14" s="154"/>
      <c r="X14" s="160"/>
    </row>
    <row r="15" spans="2:24">
      <c r="B15" s="136">
        <f t="shared" si="0"/>
        <v>2021</v>
      </c>
      <c r="C15" s="137"/>
      <c r="D15" s="129"/>
      <c r="E15" s="129"/>
      <c r="F15" s="129"/>
      <c r="G15" s="131"/>
      <c r="H15" s="129">
        <f t="shared" si="1"/>
        <v>0</v>
      </c>
      <c r="I15" s="131"/>
      <c r="J15" s="131"/>
      <c r="K15" s="129">
        <f t="shared" si="2"/>
        <v>0</v>
      </c>
      <c r="L15" s="120"/>
      <c r="N15" s="118"/>
      <c r="O15" s="273"/>
      <c r="P15" s="134"/>
      <c r="Q15" s="135"/>
      <c r="V15" s="154"/>
      <c r="X15" s="160"/>
    </row>
    <row r="16" spans="2:24">
      <c r="B16" s="136">
        <f t="shared" si="0"/>
        <v>2022</v>
      </c>
      <c r="C16" s="137"/>
      <c r="D16" s="129"/>
      <c r="E16" s="129"/>
      <c r="F16" s="129"/>
      <c r="G16" s="131"/>
      <c r="H16" s="129">
        <f t="shared" si="1"/>
        <v>0</v>
      </c>
      <c r="I16" s="131"/>
      <c r="J16" s="131"/>
      <c r="K16" s="129">
        <f t="shared" si="2"/>
        <v>0</v>
      </c>
      <c r="L16" s="120"/>
      <c r="N16" s="118"/>
      <c r="V16" s="154"/>
      <c r="X16" s="160"/>
    </row>
    <row r="17" spans="2:25">
      <c r="B17" s="136">
        <f t="shared" si="0"/>
        <v>2023</v>
      </c>
      <c r="C17" s="137"/>
      <c r="D17" s="129"/>
      <c r="E17" s="129"/>
      <c r="F17" s="129"/>
      <c r="G17" s="131"/>
      <c r="H17" s="129">
        <f t="shared" si="1"/>
        <v>0</v>
      </c>
      <c r="I17" s="131"/>
      <c r="J17" s="131"/>
      <c r="K17" s="129">
        <f t="shared" si="2"/>
        <v>0</v>
      </c>
      <c r="L17" s="120"/>
      <c r="N17" s="118"/>
      <c r="O17" s="133"/>
      <c r="V17" s="154"/>
      <c r="X17" s="160"/>
    </row>
    <row r="18" spans="2:25">
      <c r="B18" s="136">
        <f t="shared" si="0"/>
        <v>2024</v>
      </c>
      <c r="C18" s="137"/>
      <c r="D18" s="129"/>
      <c r="E18" s="149"/>
      <c r="F18" s="149"/>
      <c r="G18" s="131"/>
      <c r="H18" s="129">
        <f t="shared" si="1"/>
        <v>0</v>
      </c>
      <c r="I18" s="131"/>
      <c r="J18" s="131"/>
      <c r="K18" s="129">
        <f t="shared" si="2"/>
        <v>0</v>
      </c>
      <c r="L18" s="120"/>
      <c r="N18" s="118"/>
      <c r="T18" s="162"/>
      <c r="U18" s="154"/>
      <c r="V18" s="154"/>
      <c r="W18" s="154"/>
      <c r="X18" s="160"/>
      <c r="Y18" s="154"/>
    </row>
    <row r="19" spans="2:25">
      <c r="B19" s="136">
        <f t="shared" si="0"/>
        <v>2025</v>
      </c>
      <c r="C19" s="137"/>
      <c r="D19" s="129"/>
      <c r="E19" s="149"/>
      <c r="F19" s="149"/>
      <c r="G19" s="131"/>
      <c r="H19" s="129">
        <f t="shared" si="1"/>
        <v>0</v>
      </c>
      <c r="I19" s="131"/>
      <c r="J19" s="131"/>
      <c r="K19" s="129">
        <f t="shared" si="2"/>
        <v>0</v>
      </c>
      <c r="L19" s="120"/>
      <c r="N19" s="118"/>
      <c r="T19" s="162"/>
      <c r="U19" s="154"/>
      <c r="V19" s="154"/>
      <c r="W19" s="154"/>
      <c r="X19" s="160"/>
      <c r="Y19" s="154"/>
    </row>
    <row r="20" spans="2:25">
      <c r="B20" s="136">
        <f t="shared" si="0"/>
        <v>2026</v>
      </c>
      <c r="C20" s="137"/>
      <c r="D20" s="129"/>
      <c r="E20" s="149"/>
      <c r="F20" s="149"/>
      <c r="G20" s="131"/>
      <c r="H20" s="129">
        <f t="shared" si="1"/>
        <v>0</v>
      </c>
      <c r="I20" s="131"/>
      <c r="J20" s="131"/>
      <c r="K20" s="129">
        <f t="shared" si="2"/>
        <v>0</v>
      </c>
      <c r="L20" s="120"/>
      <c r="N20" s="118"/>
      <c r="R20" s="154"/>
      <c r="T20" s="162"/>
      <c r="U20" s="154"/>
      <c r="V20" s="154"/>
      <c r="W20" s="154"/>
      <c r="X20" s="160"/>
      <c r="Y20" s="154"/>
    </row>
    <row r="21" spans="2:25">
      <c r="B21" s="136">
        <f t="shared" si="0"/>
        <v>2027</v>
      </c>
      <c r="C21" s="137"/>
      <c r="D21" s="129"/>
      <c r="E21" s="149"/>
      <c r="F21" s="149"/>
      <c r="G21" s="131"/>
      <c r="H21" s="129">
        <f t="shared" si="1"/>
        <v>0</v>
      </c>
      <c r="I21" s="131"/>
      <c r="J21" s="131"/>
      <c r="K21" s="129">
        <f t="shared" si="2"/>
        <v>0</v>
      </c>
      <c r="L21" s="120"/>
      <c r="N21" s="118"/>
      <c r="R21" s="154"/>
      <c r="T21" s="162"/>
      <c r="U21" s="154"/>
      <c r="V21" s="154"/>
      <c r="W21" s="154"/>
      <c r="X21" s="160"/>
      <c r="Y21" s="154"/>
    </row>
    <row r="22" spans="2:25">
      <c r="B22" s="136">
        <f t="shared" si="0"/>
        <v>2028</v>
      </c>
      <c r="C22" s="137"/>
      <c r="D22" s="129"/>
      <c r="E22" s="149"/>
      <c r="F22" s="149"/>
      <c r="G22" s="131"/>
      <c r="H22" s="129">
        <f t="shared" si="1"/>
        <v>0</v>
      </c>
      <c r="I22" s="131"/>
      <c r="J22" s="131"/>
      <c r="K22" s="129">
        <f t="shared" si="2"/>
        <v>0</v>
      </c>
      <c r="L22" s="120"/>
      <c r="N22" s="118"/>
      <c r="R22" s="154"/>
      <c r="T22" s="162"/>
      <c r="U22" s="154"/>
      <c r="V22" s="154"/>
      <c r="W22" s="154"/>
      <c r="X22" s="160"/>
      <c r="Y22" s="154"/>
    </row>
    <row r="23" spans="2:25">
      <c r="B23" s="136">
        <f t="shared" si="0"/>
        <v>2029</v>
      </c>
      <c r="C23" s="137"/>
      <c r="D23" s="129"/>
      <c r="E23" s="149"/>
      <c r="F23" s="149"/>
      <c r="G23" s="131"/>
      <c r="H23" s="129">
        <f t="shared" si="1"/>
        <v>0</v>
      </c>
      <c r="I23" s="131"/>
      <c r="J23" s="131"/>
      <c r="K23" s="129">
        <f t="shared" si="2"/>
        <v>0</v>
      </c>
      <c r="L23" s="120"/>
      <c r="N23" s="118"/>
      <c r="R23" s="154"/>
      <c r="T23" s="162"/>
      <c r="U23" s="154"/>
      <c r="V23" s="154"/>
      <c r="W23" s="154"/>
      <c r="X23" s="160"/>
      <c r="Y23" s="154"/>
    </row>
    <row r="24" spans="2:25">
      <c r="B24" s="136">
        <f t="shared" si="0"/>
        <v>2030</v>
      </c>
      <c r="C24" s="349">
        <v>1253.063829787234</v>
      </c>
      <c r="D24" s="129">
        <f>C24*$C$62</f>
        <v>86.448873617021263</v>
      </c>
      <c r="E24" s="270">
        <v>37.749134282416321</v>
      </c>
      <c r="F24" s="129">
        <f>C60</f>
        <v>12.097273854334603</v>
      </c>
      <c r="G24" s="131">
        <f>(D24+E24+F24)/(8.76*$C$63)</f>
        <v>41.937525924556674</v>
      </c>
      <c r="H24" s="129">
        <f t="shared" si="1"/>
        <v>0</v>
      </c>
      <c r="I24" s="131">
        <f>(G24+H24)</f>
        <v>41.937525924556674</v>
      </c>
      <c r="J24" s="131">
        <f t="shared" ref="J24:J32" si="3">ROUND(I24*$C$63*8.76,2)</f>
        <v>136.30000000000001</v>
      </c>
      <c r="K24" s="129">
        <f t="shared" si="2"/>
        <v>136.2952817537722</v>
      </c>
      <c r="L24" s="120"/>
      <c r="N24" s="118"/>
      <c r="R24" s="154"/>
      <c r="T24" s="162"/>
      <c r="U24" s="154"/>
      <c r="V24" s="154"/>
      <c r="W24" s="154"/>
      <c r="X24" s="160"/>
      <c r="Y24" s="154"/>
    </row>
    <row r="25" spans="2:25">
      <c r="B25" s="136">
        <f t="shared" si="0"/>
        <v>2031</v>
      </c>
      <c r="C25" s="137"/>
      <c r="D25" s="129">
        <f t="shared" ref="D25:E37" si="4">ROUND(D24*(1+(IFERROR(INDEX($D$66:$D$74,MATCH($B25,$C$66:$C$74,0),1),0)+IFERROR(INDEX($G$66:$G$74,MATCH($B25,$F$66:$F$74,0),1),0)+IFERROR(INDEX($J$66:$J$74,MATCH($B25,$I$66:$I$74,0),1),0))),2)</f>
        <v>88.35</v>
      </c>
      <c r="E25" s="270">
        <v>38.610042323970752</v>
      </c>
      <c r="F25" s="129">
        <f t="shared" ref="F25" si="5">ROUND(F24*(1+(IFERROR(INDEX($D$66:$D$74,MATCH($B25,$C$66:$C$74,0),1),0)+IFERROR(INDEX($G$66:$G$74,MATCH($B25,$F$66:$F$74,0),1),0)+IFERROR(INDEX($J$66:$J$74,MATCH($B25,$I$66:$I$74,0),1),0))),2)</f>
        <v>12.36</v>
      </c>
      <c r="G25" s="131">
        <f t="shared" ref="G25:G37" si="6">(D25+E25+F25)/(8.76*$C$63)</f>
        <v>42.868232939473344</v>
      </c>
      <c r="H25" s="129">
        <f t="shared" si="1"/>
        <v>0</v>
      </c>
      <c r="I25" s="131">
        <f t="shared" ref="I25:I37" si="7">(G25+H25)</f>
        <v>42.868232939473344</v>
      </c>
      <c r="J25" s="131">
        <f t="shared" si="3"/>
        <v>139.32</v>
      </c>
      <c r="K25" s="129">
        <f t="shared" si="2"/>
        <v>139.32004232397077</v>
      </c>
      <c r="L25" s="120"/>
      <c r="N25" s="118"/>
      <c r="R25" s="154"/>
      <c r="T25" s="162"/>
      <c r="U25" s="154"/>
      <c r="V25" s="154"/>
      <c r="W25" s="154"/>
      <c r="X25" s="160"/>
      <c r="Y25" s="154"/>
    </row>
    <row r="26" spans="2:25">
      <c r="B26" s="136">
        <f t="shared" si="0"/>
        <v>2032</v>
      </c>
      <c r="C26" s="137"/>
      <c r="D26" s="129">
        <f t="shared" si="4"/>
        <v>90.29</v>
      </c>
      <c r="E26" s="270">
        <v>39.490188534051562</v>
      </c>
      <c r="F26" s="129">
        <f t="shared" ref="F26" si="8">ROUND(F25*(1+(IFERROR(INDEX($D$66:$D$74,MATCH($B26,$C$66:$C$74,0),1),0)+IFERROR(INDEX($G$66:$G$74,MATCH($B26,$F$66:$F$74,0),1),0)+IFERROR(INDEX($J$66:$J$74,MATCH($B26,$I$66:$I$74,0),1),0))),2)</f>
        <v>12.63</v>
      </c>
      <c r="G26" s="131">
        <f t="shared" si="6"/>
        <v>43.819058860432612</v>
      </c>
      <c r="H26" s="129">
        <f t="shared" si="1"/>
        <v>0</v>
      </c>
      <c r="I26" s="131">
        <f t="shared" si="7"/>
        <v>43.819058860432612</v>
      </c>
      <c r="J26" s="131">
        <f t="shared" si="3"/>
        <v>142.41</v>
      </c>
      <c r="K26" s="129">
        <f t="shared" si="2"/>
        <v>142.41018853405157</v>
      </c>
      <c r="L26" s="120"/>
      <c r="N26" s="118"/>
      <c r="R26" s="154"/>
      <c r="T26" s="162"/>
      <c r="U26" s="154"/>
      <c r="V26" s="154"/>
      <c r="W26" s="154"/>
      <c r="X26" s="160"/>
      <c r="Y26" s="154"/>
    </row>
    <row r="27" spans="2:25">
      <c r="B27" s="136">
        <f t="shared" si="0"/>
        <v>2033</v>
      </c>
      <c r="C27" s="137"/>
      <c r="D27" s="129">
        <f t="shared" si="4"/>
        <v>92.19</v>
      </c>
      <c r="E27" s="270">
        <v>40.389572912658728</v>
      </c>
      <c r="F27" s="129">
        <f t="shared" ref="F27" si="9">ROUND(F26*(1+(IFERROR(INDEX($D$66:$D$74,MATCH($B27,$C$66:$C$74,0),1),0)+IFERROR(INDEX($G$66:$G$74,MATCH($B27,$F$66:$F$74,0),1),0)+IFERROR(INDEX($J$66:$J$74,MATCH($B27,$I$66:$I$74,0),1),0))),2)</f>
        <v>12.9</v>
      </c>
      <c r="G27" s="131">
        <f t="shared" si="6"/>
        <v>44.763496446928194</v>
      </c>
      <c r="H27" s="129">
        <f t="shared" si="1"/>
        <v>0</v>
      </c>
      <c r="I27" s="131">
        <f t="shared" si="7"/>
        <v>44.763496446928194</v>
      </c>
      <c r="J27" s="131">
        <f t="shared" si="3"/>
        <v>145.47999999999999</v>
      </c>
      <c r="K27" s="129">
        <f t="shared" si="2"/>
        <v>145.47957291265874</v>
      </c>
      <c r="L27" s="120"/>
      <c r="N27" s="118"/>
      <c r="R27" s="154"/>
      <c r="T27" s="162"/>
      <c r="U27" s="154"/>
      <c r="V27" s="154"/>
      <c r="W27" s="154"/>
      <c r="X27" s="160"/>
      <c r="Y27" s="154"/>
    </row>
    <row r="28" spans="2:25">
      <c r="B28" s="136">
        <f t="shared" si="0"/>
        <v>2034</v>
      </c>
      <c r="C28" s="137"/>
      <c r="D28" s="129">
        <f t="shared" si="4"/>
        <v>94.13</v>
      </c>
      <c r="E28" s="270">
        <v>41.310119276644869</v>
      </c>
      <c r="F28" s="129">
        <f t="shared" ref="F28" si="10">ROUND(F27*(1+(IFERROR(INDEX($D$66:$D$74,MATCH($B28,$C$66:$C$74,0),1),0)+IFERROR(INDEX($G$66:$G$74,MATCH($B28,$F$66:$F$74,0),1),0)+IFERROR(INDEX($J$66:$J$74,MATCH($B28,$I$66:$I$74,0),1),0))),2)</f>
        <v>13.17</v>
      </c>
      <c r="G28" s="131">
        <f t="shared" si="6"/>
        <v>45.726753337470264</v>
      </c>
      <c r="H28" s="129">
        <f t="shared" si="1"/>
        <v>0</v>
      </c>
      <c r="I28" s="131">
        <f t="shared" si="7"/>
        <v>45.726753337470264</v>
      </c>
      <c r="J28" s="131">
        <f t="shared" si="3"/>
        <v>148.61000000000001</v>
      </c>
      <c r="K28" s="129">
        <f t="shared" si="2"/>
        <v>148.61011927664484</v>
      </c>
      <c r="L28" s="120"/>
      <c r="N28" s="118"/>
      <c r="R28" s="154"/>
      <c r="T28" s="162"/>
      <c r="U28" s="154"/>
      <c r="V28" s="154"/>
      <c r="W28" s="154"/>
      <c r="X28" s="160"/>
      <c r="Y28" s="154"/>
    </row>
    <row r="29" spans="2:25">
      <c r="B29" s="136">
        <f t="shared" si="0"/>
        <v>2035</v>
      </c>
      <c r="C29" s="137"/>
      <c r="D29" s="129">
        <f t="shared" si="4"/>
        <v>96.11</v>
      </c>
      <c r="E29" s="270">
        <v>42.249903809157374</v>
      </c>
      <c r="F29" s="129">
        <f t="shared" ref="F29" si="11">ROUND(F28*(1+(IFERROR(INDEX($D$66:$D$74,MATCH($B29,$C$66:$C$74,0),1),0)+IFERROR(INDEX($G$66:$G$74,MATCH($B29,$F$66:$F$74,0),1),0)+IFERROR(INDEX($J$66:$J$74,MATCH($B29,$I$66:$I$74,0),1),0))),2)</f>
        <v>13.45</v>
      </c>
      <c r="G29" s="131">
        <f t="shared" si="6"/>
        <v>46.711314542073559</v>
      </c>
      <c r="H29" s="129">
        <f t="shared" si="1"/>
        <v>0</v>
      </c>
      <c r="I29" s="131">
        <f t="shared" si="7"/>
        <v>46.711314542073559</v>
      </c>
      <c r="J29" s="131">
        <f t="shared" si="3"/>
        <v>151.81</v>
      </c>
      <c r="K29" s="129">
        <f t="shared" si="2"/>
        <v>151.80990380915736</v>
      </c>
      <c r="L29" s="120"/>
      <c r="N29" s="118"/>
      <c r="R29" s="154"/>
      <c r="T29" s="162"/>
      <c r="U29" s="154"/>
      <c r="V29" s="154"/>
      <c r="W29" s="154"/>
      <c r="X29" s="160"/>
      <c r="Y29" s="154"/>
    </row>
    <row r="30" spans="2:25">
      <c r="B30" s="136">
        <f t="shared" si="0"/>
        <v>2036</v>
      </c>
      <c r="C30" s="137"/>
      <c r="D30" s="129">
        <f t="shared" si="4"/>
        <v>98.13</v>
      </c>
      <c r="E30" s="270">
        <v>43.219507502885733</v>
      </c>
      <c r="F30" s="129">
        <f t="shared" ref="F30" si="12">ROUND(F29*(1+(IFERROR(INDEX($D$66:$D$74,MATCH($B30,$C$66:$C$74,0),1),0)+IFERROR(INDEX($G$66:$G$74,MATCH($B30,$F$66:$F$74,0),1),0)+IFERROR(INDEX($J$66:$J$74,MATCH($B30,$I$66:$I$74,0),1),0))),2)</f>
        <v>13.73</v>
      </c>
      <c r="G30" s="131">
        <f t="shared" si="6"/>
        <v>47.717358829919668</v>
      </c>
      <c r="H30" s="129">
        <f t="shared" si="1"/>
        <v>0</v>
      </c>
      <c r="I30" s="131">
        <f t="shared" si="7"/>
        <v>47.717358829919668</v>
      </c>
      <c r="J30" s="131">
        <f t="shared" si="3"/>
        <v>155.08000000000001</v>
      </c>
      <c r="K30" s="129">
        <f t="shared" si="2"/>
        <v>155.07950750288572</v>
      </c>
      <c r="L30" s="120"/>
      <c r="N30" s="118"/>
      <c r="R30" s="154"/>
      <c r="T30" s="162"/>
      <c r="U30" s="154"/>
      <c r="V30" s="154"/>
      <c r="W30" s="154"/>
      <c r="X30" s="160"/>
      <c r="Y30" s="154"/>
    </row>
    <row r="31" spans="2:25">
      <c r="B31" s="136">
        <f t="shared" si="0"/>
        <v>2037</v>
      </c>
      <c r="C31" s="137"/>
      <c r="D31" s="129">
        <f t="shared" si="4"/>
        <v>100.19</v>
      </c>
      <c r="E31" s="270">
        <v>44.199692189303583</v>
      </c>
      <c r="F31" s="129">
        <f t="shared" ref="F31" si="13">ROUND(F30*(1+(IFERROR(INDEX($D$66:$D$74,MATCH($B31,$C$66:$C$74,0),1),0)+IFERROR(INDEX($G$66:$G$74,MATCH($B31,$F$66:$F$74,0),1),0)+IFERROR(INDEX($J$66:$J$74,MATCH($B31,$I$66:$I$74,0),1),0))),2)</f>
        <v>14.02</v>
      </c>
      <c r="G31" s="131">
        <f t="shared" si="6"/>
        <v>48.742043652630684</v>
      </c>
      <c r="H31" s="129">
        <f t="shared" si="1"/>
        <v>0</v>
      </c>
      <c r="I31" s="131">
        <f t="shared" si="7"/>
        <v>48.742043652630684</v>
      </c>
      <c r="J31" s="131">
        <f t="shared" si="3"/>
        <v>158.41</v>
      </c>
      <c r="K31" s="129">
        <f t="shared" si="2"/>
        <v>158.4096921893036</v>
      </c>
      <c r="L31" s="120"/>
      <c r="N31" s="118"/>
      <c r="R31" s="154"/>
      <c r="T31" s="162"/>
      <c r="U31" s="154"/>
      <c r="V31" s="154"/>
      <c r="W31" s="154"/>
      <c r="X31" s="160"/>
      <c r="Y31" s="154"/>
    </row>
    <row r="32" spans="2:25">
      <c r="B32" s="136">
        <f t="shared" si="0"/>
        <v>2038</v>
      </c>
      <c r="C32" s="137"/>
      <c r="D32" s="129">
        <f t="shared" si="4"/>
        <v>102.29</v>
      </c>
      <c r="E32" s="270">
        <v>45.210657945363607</v>
      </c>
      <c r="F32" s="129">
        <f t="shared" ref="F32" si="14">ROUND(F31*(1+(IFERROR(INDEX($D$66:$D$74,MATCH($B32,$C$66:$C$74,0),1),0)+IFERROR(INDEX($G$66:$G$74,MATCH($B32,$F$66:$F$74,0),1),0)+IFERROR(INDEX($J$66:$J$74,MATCH($B32,$I$66:$I$74,0),1),0))),2)</f>
        <v>14.31</v>
      </c>
      <c r="G32" s="131">
        <f t="shared" si="6"/>
        <v>49.788507534050773</v>
      </c>
      <c r="H32" s="129">
        <f t="shared" si="1"/>
        <v>0</v>
      </c>
      <c r="I32" s="131">
        <f t="shared" si="7"/>
        <v>49.788507534050773</v>
      </c>
      <c r="J32" s="131">
        <f t="shared" si="3"/>
        <v>161.81</v>
      </c>
      <c r="K32" s="129">
        <f t="shared" si="2"/>
        <v>161.81065794536363</v>
      </c>
      <c r="L32" s="120"/>
      <c r="N32" s="118"/>
      <c r="R32" s="154"/>
      <c r="T32" s="162"/>
      <c r="U32" s="154"/>
      <c r="V32" s="154"/>
      <c r="W32" s="154"/>
      <c r="X32" s="160"/>
      <c r="Y32" s="154"/>
    </row>
    <row r="33" spans="2:27">
      <c r="B33" s="136">
        <f t="shared" si="0"/>
        <v>2039</v>
      </c>
      <c r="C33" s="137"/>
      <c r="D33" s="129">
        <f t="shared" si="4"/>
        <v>104.44</v>
      </c>
      <c r="E33" s="129">
        <f t="shared" si="4"/>
        <v>46.16</v>
      </c>
      <c r="F33" s="129">
        <f t="shared" ref="F33" si="15">ROUND(F32*(1+(IFERROR(INDEX($D$66:$D$74,MATCH($B33,$C$66:$C$74,0),1),0)+IFERROR(INDEX($G$66:$G$74,MATCH($B33,$F$66:$F$74,0),1),0)+IFERROR(INDEX($J$66:$J$74,MATCH($B33,$I$66:$I$74,0),1),0))),2)</f>
        <v>14.61</v>
      </c>
      <c r="G33" s="131">
        <f t="shared" si="6"/>
        <v>50.834471808883798</v>
      </c>
      <c r="H33" s="129">
        <f t="shared" si="1"/>
        <v>0</v>
      </c>
      <c r="I33" s="131">
        <f t="shared" si="7"/>
        <v>50.834471808883798</v>
      </c>
      <c r="J33" s="131">
        <f t="shared" ref="J33:J37" si="16">ROUND(I33*$C$63*8.76,2)</f>
        <v>165.21</v>
      </c>
      <c r="K33" s="129">
        <f t="shared" si="2"/>
        <v>165.20999999999998</v>
      </c>
      <c r="L33" s="120"/>
      <c r="N33" s="118"/>
      <c r="AA33" s="279"/>
    </row>
    <row r="34" spans="2:27">
      <c r="B34" s="136">
        <f t="shared" si="0"/>
        <v>2040</v>
      </c>
      <c r="C34" s="137"/>
      <c r="D34" s="129">
        <f t="shared" si="4"/>
        <v>106.63</v>
      </c>
      <c r="E34" s="129">
        <f t="shared" ref="E34:F34" si="17">ROUND(E33*(1+(IFERROR(INDEX($D$66:$D$74,MATCH($B34,$C$66:$C$74,0),1),0)+IFERROR(INDEX($G$66:$G$74,MATCH($B34,$F$66:$F$74,0),1),0)+IFERROR(INDEX($J$66:$J$74,MATCH($B34,$I$66:$I$74,0),1),0))),2)</f>
        <v>47.13</v>
      </c>
      <c r="F34" s="129">
        <f t="shared" si="17"/>
        <v>14.92</v>
      </c>
      <c r="G34" s="131">
        <f t="shared" si="6"/>
        <v>51.902177257566244</v>
      </c>
      <c r="H34" s="129">
        <f t="shared" si="1"/>
        <v>0</v>
      </c>
      <c r="I34" s="131">
        <f t="shared" si="7"/>
        <v>51.902177257566244</v>
      </c>
      <c r="J34" s="131">
        <f t="shared" si="16"/>
        <v>168.68</v>
      </c>
      <c r="K34" s="129">
        <f t="shared" si="2"/>
        <v>168.67999999999998</v>
      </c>
      <c r="L34" s="120"/>
      <c r="N34" s="118"/>
      <c r="AA34" s="279"/>
    </row>
    <row r="35" spans="2:27">
      <c r="B35" s="136">
        <f t="shared" si="0"/>
        <v>2041</v>
      </c>
      <c r="C35" s="137"/>
      <c r="D35" s="129">
        <f t="shared" si="4"/>
        <v>108.87</v>
      </c>
      <c r="E35" s="129">
        <f t="shared" ref="E35:F35" si="18">ROUND(E34*(1+(IFERROR(INDEX($D$66:$D$74,MATCH($B35,$C$66:$C$74,0),1),0)+IFERROR(INDEX($G$66:$G$74,MATCH($B35,$F$66:$F$74,0),1),0)+IFERROR(INDEX($J$66:$J$74,MATCH($B35,$I$66:$I$74,0),1),0))),2)</f>
        <v>48.12</v>
      </c>
      <c r="F35" s="129">
        <f t="shared" si="18"/>
        <v>15.23</v>
      </c>
      <c r="G35" s="131">
        <f t="shared" si="6"/>
        <v>52.991421432879179</v>
      </c>
      <c r="H35" s="129">
        <f t="shared" si="1"/>
        <v>0</v>
      </c>
      <c r="I35" s="131">
        <f t="shared" si="7"/>
        <v>52.991421432879179</v>
      </c>
      <c r="J35" s="131">
        <f t="shared" si="16"/>
        <v>172.22</v>
      </c>
      <c r="K35" s="129">
        <f t="shared" si="2"/>
        <v>172.22</v>
      </c>
      <c r="L35" s="120"/>
      <c r="N35" s="118"/>
      <c r="AA35" s="279"/>
    </row>
    <row r="36" spans="2:27">
      <c r="B36" s="136">
        <f t="shared" si="0"/>
        <v>2042</v>
      </c>
      <c r="C36" s="137"/>
      <c r="D36" s="129">
        <f t="shared" si="4"/>
        <v>111.16</v>
      </c>
      <c r="E36" s="129">
        <f t="shared" ref="E36:F36" si="19">ROUND(E35*(1+(IFERROR(INDEX($D$66:$D$74,MATCH($B36,$C$66:$C$74,0),1),0)+IFERROR(INDEX($G$66:$G$74,MATCH($B36,$F$66:$F$74,0),1),0)+IFERROR(INDEX($J$66:$J$74,MATCH($B36,$I$66:$I$74,0),1),0))),2)</f>
        <v>49.13</v>
      </c>
      <c r="F36" s="129">
        <f t="shared" si="19"/>
        <v>15.55</v>
      </c>
      <c r="G36" s="131">
        <f t="shared" si="6"/>
        <v>54.105281295769799</v>
      </c>
      <c r="H36" s="129">
        <f t="shared" si="1"/>
        <v>0</v>
      </c>
      <c r="I36" s="131">
        <f t="shared" si="7"/>
        <v>54.105281295769799</v>
      </c>
      <c r="J36" s="131">
        <f t="shared" si="16"/>
        <v>175.84</v>
      </c>
      <c r="K36" s="129">
        <f t="shared" si="2"/>
        <v>175.84</v>
      </c>
      <c r="L36" s="120"/>
      <c r="N36" s="118"/>
      <c r="AA36" s="279"/>
    </row>
    <row r="37" spans="2:27">
      <c r="B37" s="136">
        <f t="shared" si="0"/>
        <v>2043</v>
      </c>
      <c r="C37" s="137"/>
      <c r="D37" s="129">
        <f t="shared" si="4"/>
        <v>113.49</v>
      </c>
      <c r="E37" s="129">
        <f t="shared" ref="E37:F37" si="20">ROUND(E36*(1+(IFERROR(INDEX($D$66:$D$74,MATCH($B37,$C$66:$C$74,0),1),0)+IFERROR(INDEX($G$66:$G$74,MATCH($B37,$F$66:$F$74,0),1),0)+IFERROR(INDEX($J$66:$J$74,MATCH($B37,$I$66:$I$74,0),1),0))),2)</f>
        <v>50.16</v>
      </c>
      <c r="F37" s="129">
        <f t="shared" si="20"/>
        <v>15.88</v>
      </c>
      <c r="G37" s="131">
        <f t="shared" si="6"/>
        <v>55.240679885290895</v>
      </c>
      <c r="H37" s="129">
        <f t="shared" si="1"/>
        <v>0</v>
      </c>
      <c r="I37" s="131">
        <f t="shared" si="7"/>
        <v>55.240679885290895</v>
      </c>
      <c r="J37" s="131">
        <f t="shared" si="16"/>
        <v>179.53</v>
      </c>
      <c r="K37" s="129">
        <f t="shared" si="2"/>
        <v>179.52999999999997</v>
      </c>
      <c r="L37" s="120"/>
      <c r="AA37" s="279"/>
    </row>
    <row r="38" spans="2:27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  <c r="AA38" s="279"/>
    </row>
    <row r="39" spans="2:27">
      <c r="B39" s="136"/>
      <c r="C39" s="137"/>
      <c r="D39" s="129"/>
      <c r="E39" s="129"/>
      <c r="F39" s="131"/>
      <c r="G39" s="129"/>
      <c r="H39" s="129"/>
      <c r="I39" s="131"/>
      <c r="J39" s="131"/>
      <c r="K39" s="129"/>
      <c r="L39" s="120"/>
      <c r="AA39" s="279"/>
    </row>
    <row r="40" spans="2:27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AA40" s="279"/>
    </row>
    <row r="41" spans="2:27">
      <c r="AA41" s="279"/>
    </row>
    <row r="42" spans="2:27" ht="14.25">
      <c r="B42" s="139" t="s">
        <v>25</v>
      </c>
      <c r="C42" s="140"/>
      <c r="D42" s="140"/>
      <c r="E42" s="140"/>
      <c r="F42" s="140"/>
      <c r="G42" s="140"/>
      <c r="H42" s="140"/>
      <c r="AA42" s="279"/>
    </row>
    <row r="43" spans="2:27">
      <c r="AA43" s="279"/>
    </row>
    <row r="44" spans="2:27">
      <c r="B44" s="118" t="s">
        <v>63</v>
      </c>
      <c r="C44" s="141" t="s">
        <v>64</v>
      </c>
      <c r="D44" s="142" t="s">
        <v>102</v>
      </c>
      <c r="AA44" s="279"/>
    </row>
    <row r="45" spans="2:27">
      <c r="C45" s="141" t="str">
        <f>C7</f>
        <v>(a)</v>
      </c>
      <c r="D45" s="118" t="s">
        <v>65</v>
      </c>
      <c r="AA45" s="279"/>
    </row>
    <row r="46" spans="2:27">
      <c r="C46" s="141" t="str">
        <f>D7</f>
        <v>(b)</v>
      </c>
      <c r="D46" s="131" t="str">
        <f>"= "&amp;C7&amp;" x "&amp;C62</f>
        <v>= (a) x 0.06899</v>
      </c>
      <c r="AA46" s="279"/>
    </row>
    <row r="47" spans="2:27">
      <c r="C47" s="141" t="str">
        <f>G7</f>
        <v>(e)</v>
      </c>
      <c r="D47" s="131" t="str">
        <f>"= ("&amp;$D$7&amp;" + "&amp;$E$7&amp;") /  (8.76 x "&amp;TEXT(C63,"0.0%")&amp;")"</f>
        <v>= ((b) + (c)) /  (8.76 x 37.1%)</v>
      </c>
      <c r="AA47" s="279"/>
    </row>
    <row r="48" spans="2:27">
      <c r="C48" s="141" t="str">
        <f>I7</f>
        <v>(g)</v>
      </c>
      <c r="D48" s="131" t="str">
        <f>"= "&amp;$G$7&amp;" + "&amp;$H$7</f>
        <v>= (e) + (f)</v>
      </c>
      <c r="AA48" s="279"/>
    </row>
    <row r="49" spans="2:27">
      <c r="C49" s="141" t="str">
        <f>K7</f>
        <v>(i)</v>
      </c>
      <c r="D49" s="85" t="str">
        <f>D44</f>
        <v>Plant Costs  - 2019 IRP Update - Table 6.1 &amp; 6.2</v>
      </c>
      <c r="AA49" s="279"/>
    </row>
    <row r="50" spans="2:27">
      <c r="C50" s="141"/>
      <c r="D50" s="131"/>
      <c r="AA50" s="279"/>
    </row>
    <row r="51" spans="2:27" ht="13.5" thickBot="1">
      <c r="AA51" s="279"/>
    </row>
    <row r="52" spans="2:27" ht="13.5" thickBot="1">
      <c r="C52" s="42" t="str">
        <f>B2&amp;" - "&amp;B3</f>
        <v>2019 IRP Idaho Wind Resource - 37% Capacity Factor</v>
      </c>
      <c r="D52" s="143"/>
      <c r="E52" s="143"/>
      <c r="F52" s="143"/>
      <c r="G52" s="143"/>
      <c r="H52" s="143"/>
      <c r="I52" s="144"/>
      <c r="J52" s="144"/>
      <c r="K52" s="145"/>
      <c r="AA52" s="279"/>
    </row>
    <row r="53" spans="2:27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  <c r="AA53" s="279"/>
    </row>
    <row r="54" spans="2:27">
      <c r="P54" s="118" t="s">
        <v>103</v>
      </c>
      <c r="Q54" s="118">
        <v>2030</v>
      </c>
    </row>
    <row r="55" spans="2:27">
      <c r="B55" s="85" t="s">
        <v>101</v>
      </c>
      <c r="C55" s="171">
        <v>1358.4350565953944</v>
      </c>
      <c r="D55" s="118" t="s">
        <v>65</v>
      </c>
      <c r="T55" s="118" t="str">
        <f>$Q$56&amp;"Proposed Station Capital Costs"</f>
        <v>H_.GO2_WDProposed Station Capital Costs</v>
      </c>
    </row>
    <row r="56" spans="2:27">
      <c r="B56" s="85" t="s">
        <v>101</v>
      </c>
      <c r="C56" s="270">
        <v>28.802174620531375</v>
      </c>
      <c r="D56" s="118" t="s">
        <v>68</v>
      </c>
      <c r="O56" s="118">
        <v>470</v>
      </c>
      <c r="P56" s="118" t="s">
        <v>32</v>
      </c>
      <c r="Q56" s="118" t="s">
        <v>159</v>
      </c>
      <c r="T56" s="118" t="str">
        <f>Q56&amp;"Proposed Station Fixed Costs"</f>
        <v>H_.GO2_WDProposed Station Fixed Costs</v>
      </c>
      <c r="Z56" s="118" t="s">
        <v>116</v>
      </c>
      <c r="AA56" s="280">
        <f>PMT(0.0692,30,NPV(0.0692,AA18:AA53))</f>
        <v>0</v>
      </c>
    </row>
    <row r="57" spans="2:27" ht="24" customHeight="1">
      <c r="B57" s="85"/>
      <c r="C57" s="272"/>
      <c r="D57" s="118" t="s">
        <v>109</v>
      </c>
      <c r="O57" s="118">
        <v>569.6</v>
      </c>
      <c r="P57" s="118" t="s">
        <v>32</v>
      </c>
      <c r="Q57" s="118" t="s">
        <v>160</v>
      </c>
      <c r="T57" s="118" t="str">
        <f>Q57&amp;"Proposed Station Fixed Costs"</f>
        <v>L_.GO2_WDProposed Station Fixed Costs</v>
      </c>
    </row>
    <row r="58" spans="2:27">
      <c r="B58" s="85" t="s">
        <v>101</v>
      </c>
      <c r="C58" s="270">
        <v>0</v>
      </c>
      <c r="D58" s="118" t="s">
        <v>69</v>
      </c>
      <c r="K58" s="120"/>
      <c r="L58" s="150"/>
      <c r="M58" s="52"/>
      <c r="N58" s="164"/>
      <c r="O58" s="52"/>
      <c r="P58" s="52"/>
      <c r="Q58" s="120"/>
      <c r="R58" s="120"/>
      <c r="T58" s="118" t="str">
        <f>$Q$56&amp;"Proposed Station Variable O&amp;M Costs"</f>
        <v>H_.GO2_WDProposed Station Variable O&amp;M Costs</v>
      </c>
      <c r="U58" s="120"/>
      <c r="V58" s="120"/>
      <c r="W58" s="120"/>
      <c r="X58" s="120"/>
      <c r="Y58" s="120"/>
    </row>
    <row r="59" spans="2:27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215" t="str">
        <f>Q56&amp;Q54</f>
        <v>H_.GO2_WD2030</v>
      </c>
      <c r="R59" s="120"/>
      <c r="T59" s="118" t="str">
        <f>$Q$57&amp;"Proposed Station Variable O&amp;M Costs"</f>
        <v>L_.GO2_WDProposed Station Variable O&amp;M Costs</v>
      </c>
      <c r="U59" s="120"/>
      <c r="V59" s="120"/>
      <c r="W59" s="120"/>
      <c r="X59" s="120"/>
      <c r="Y59" s="120"/>
    </row>
    <row r="60" spans="2:27">
      <c r="B60" s="371" t="str">
        <f>LEFT(RIGHT(INDEX('Table 3 TransCost'!$39:$39,1,MATCH(F60,'Table 3 TransCost'!$4:$4,0)),6),5)</f>
        <v>2030$</v>
      </c>
      <c r="C60" s="272">
        <f>INDEX('Table 3 TransCost'!$39:$39,1,MATCH(F60,'Table 3 TransCost'!$4:$4,0)+2)</f>
        <v>12.097273854334603</v>
      </c>
      <c r="D60" s="118" t="s">
        <v>224</v>
      </c>
      <c r="F60" s="276" t="s">
        <v>190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7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7">
      <c r="C62" s="271">
        <v>6.8989999999999996E-2</v>
      </c>
      <c r="D62" s="118" t="s">
        <v>36</v>
      </c>
      <c r="K62" s="156"/>
      <c r="L62" s="157"/>
      <c r="M62" s="157"/>
      <c r="O62" s="158"/>
    </row>
    <row r="63" spans="2:27">
      <c r="C63" s="209">
        <v>0.371</v>
      </c>
      <c r="D63" s="118" t="s">
        <v>37</v>
      </c>
    </row>
    <row r="64" spans="2:27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21">C66+1</f>
        <v>2018</v>
      </c>
      <c r="D67" s="41">
        <v>2.4E-2</v>
      </c>
      <c r="E67" s="85"/>
      <c r="F67" s="87">
        <f t="shared" ref="F67:F74" si="22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21"/>
        <v>2019</v>
      </c>
      <c r="D68" s="41">
        <v>1.7999999999999999E-2</v>
      </c>
      <c r="E68" s="85"/>
      <c r="F68" s="87">
        <f t="shared" si="22"/>
        <v>2028</v>
      </c>
      <c r="G68" s="41">
        <v>2.3E-2</v>
      </c>
      <c r="H68" s="41"/>
      <c r="I68" s="87">
        <f t="shared" ref="I68:I74" si="23">I67+1</f>
        <v>2037</v>
      </c>
      <c r="J68" s="41">
        <v>2.1000000000000001E-2</v>
      </c>
    </row>
    <row r="69" spans="3:14">
      <c r="C69" s="87">
        <f t="shared" si="21"/>
        <v>2020</v>
      </c>
      <c r="D69" s="41">
        <v>1.9E-2</v>
      </c>
      <c r="E69" s="85"/>
      <c r="F69" s="87">
        <f t="shared" si="22"/>
        <v>2029</v>
      </c>
      <c r="G69" s="41">
        <v>2.3E-2</v>
      </c>
      <c r="H69" s="41"/>
      <c r="I69" s="87">
        <f t="shared" si="23"/>
        <v>2038</v>
      </c>
      <c r="J69" s="41">
        <v>2.1000000000000001E-2</v>
      </c>
    </row>
    <row r="70" spans="3:14">
      <c r="C70" s="87">
        <f t="shared" si="21"/>
        <v>2021</v>
      </c>
      <c r="D70" s="41">
        <v>0.02</v>
      </c>
      <c r="E70" s="85"/>
      <c r="F70" s="87">
        <f t="shared" si="22"/>
        <v>2030</v>
      </c>
      <c r="G70" s="41">
        <v>2.1999999999999999E-2</v>
      </c>
      <c r="H70" s="41"/>
      <c r="I70" s="87">
        <f t="shared" si="23"/>
        <v>2039</v>
      </c>
      <c r="J70" s="41">
        <v>2.1000000000000001E-2</v>
      </c>
    </row>
    <row r="71" spans="3:14">
      <c r="C71" s="87">
        <f t="shared" si="21"/>
        <v>2022</v>
      </c>
      <c r="D71" s="41">
        <v>2.5000000000000001E-2</v>
      </c>
      <c r="E71" s="85"/>
      <c r="F71" s="87">
        <f t="shared" si="22"/>
        <v>2031</v>
      </c>
      <c r="G71" s="41">
        <v>2.1999999999999999E-2</v>
      </c>
      <c r="H71" s="41"/>
      <c r="I71" s="87">
        <f t="shared" si="23"/>
        <v>2040</v>
      </c>
      <c r="J71" s="41">
        <v>2.1000000000000001E-2</v>
      </c>
    </row>
    <row r="72" spans="3:14" s="120" customFormat="1">
      <c r="C72" s="87">
        <f t="shared" si="21"/>
        <v>2023</v>
      </c>
      <c r="D72" s="41">
        <v>2.5000000000000001E-2</v>
      </c>
      <c r="E72" s="86"/>
      <c r="F72" s="87">
        <f t="shared" si="22"/>
        <v>2032</v>
      </c>
      <c r="G72" s="41">
        <v>2.1999999999999999E-2</v>
      </c>
      <c r="H72" s="41"/>
      <c r="I72" s="87">
        <f t="shared" si="23"/>
        <v>2041</v>
      </c>
      <c r="J72" s="41">
        <v>2.1000000000000001E-2</v>
      </c>
      <c r="N72" s="165"/>
    </row>
    <row r="73" spans="3:14" s="120" customFormat="1">
      <c r="C73" s="87">
        <f t="shared" si="21"/>
        <v>2024</v>
      </c>
      <c r="D73" s="41">
        <v>2.4E-2</v>
      </c>
      <c r="E73" s="86"/>
      <c r="F73" s="87">
        <f t="shared" si="22"/>
        <v>2033</v>
      </c>
      <c r="G73" s="41">
        <v>2.1000000000000001E-2</v>
      </c>
      <c r="H73" s="41"/>
      <c r="I73" s="87">
        <f t="shared" si="23"/>
        <v>2042</v>
      </c>
      <c r="J73" s="41">
        <v>2.1000000000000001E-2</v>
      </c>
      <c r="N73" s="165"/>
    </row>
    <row r="74" spans="3:14" s="120" customFormat="1">
      <c r="C74" s="87">
        <f t="shared" si="21"/>
        <v>2025</v>
      </c>
      <c r="D74" s="41">
        <v>2.3E-2</v>
      </c>
      <c r="E74" s="86"/>
      <c r="F74" s="87">
        <f t="shared" si="22"/>
        <v>2034</v>
      </c>
      <c r="G74" s="41">
        <v>2.1000000000000001E-2</v>
      </c>
      <c r="H74" s="41"/>
      <c r="I74" s="87">
        <f t="shared" si="23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80" zoomScaleNormal="80" workbookViewId="0">
      <selection activeCell="A35" sqref="A35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bestFit="1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3.16406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/>
    <col min="16" max="16" width="10" style="118" customWidth="1"/>
    <col min="17" max="17" width="25.1640625" style="118" customWidth="1"/>
    <col min="18" max="18" width="18.1640625" style="118" customWidth="1"/>
    <col min="19" max="19" width="9.33203125" style="118"/>
    <col min="20" max="20" width="16.6640625" style="118" customWidth="1"/>
    <col min="21" max="21" width="11.83203125" style="118" customWidth="1"/>
    <col min="22" max="22" width="9.6640625" style="118" bestFit="1" customWidth="1"/>
    <col min="23" max="16384" width="9.33203125" style="118"/>
  </cols>
  <sheetData>
    <row r="1" spans="2:25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5" ht="15.75">
      <c r="B2" s="116" t="s">
        <v>162</v>
      </c>
      <c r="C2" s="117"/>
      <c r="D2" s="117"/>
      <c r="E2" s="117"/>
      <c r="F2" s="117"/>
      <c r="G2" s="117"/>
      <c r="H2" s="117"/>
      <c r="I2" s="117"/>
      <c r="J2" s="117"/>
    </row>
    <row r="3" spans="2:25" ht="15.75">
      <c r="B3" s="116" t="str">
        <f>TEXT($C$63,"0%")&amp;" Capacity Factor"</f>
        <v>37% Capacity Factor</v>
      </c>
      <c r="C3" s="117"/>
      <c r="D3" s="117"/>
      <c r="E3" s="117"/>
      <c r="F3" s="117"/>
      <c r="G3" s="117"/>
      <c r="H3" s="117"/>
      <c r="I3" s="117"/>
      <c r="J3" s="117"/>
    </row>
    <row r="4" spans="2:25">
      <c r="B4" s="119"/>
      <c r="C4" s="119"/>
      <c r="D4" s="119"/>
      <c r="E4" s="119"/>
      <c r="F4" s="119"/>
      <c r="G4" s="119"/>
      <c r="H4" s="119"/>
      <c r="I4" s="120"/>
      <c r="J4" s="120"/>
      <c r="K4" s="120"/>
    </row>
    <row r="5" spans="2:25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  <c r="Y5" s="215"/>
    </row>
    <row r="6" spans="2:25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25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</row>
    <row r="8" spans="2:25" ht="6" customHeight="1">
      <c r="K8" s="120"/>
    </row>
    <row r="9" spans="2:25" ht="15.75">
      <c r="B9" s="43" t="str">
        <f>C52</f>
        <v>2019 IRP Yakima Wind with Storage Resource - 37% Capacity Factor</v>
      </c>
      <c r="C9" s="120"/>
      <c r="E9" s="120"/>
      <c r="F9" s="120"/>
      <c r="G9" s="120"/>
      <c r="H9" s="120"/>
      <c r="I9" s="120"/>
      <c r="J9" s="120"/>
      <c r="K9" s="120"/>
      <c r="N9" s="118"/>
    </row>
    <row r="10" spans="2:25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</row>
    <row r="11" spans="2:25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</row>
    <row r="12" spans="2:25">
      <c r="B12" s="136">
        <f t="shared" si="0"/>
        <v>2018</v>
      </c>
      <c r="C12" s="137"/>
      <c r="D12" s="129"/>
      <c r="E12" s="149"/>
      <c r="F12" s="149"/>
      <c r="G12" s="131"/>
      <c r="H12" s="149">
        <f>$C$58</f>
        <v>0</v>
      </c>
      <c r="I12" s="131"/>
      <c r="J12" s="131"/>
      <c r="K12" s="129">
        <f>(D12+E12+F12)</f>
        <v>0</v>
      </c>
      <c r="L12" s="120"/>
      <c r="N12" s="118"/>
      <c r="R12" s="149"/>
      <c r="T12" s="162"/>
      <c r="U12" s="154"/>
      <c r="V12" s="154"/>
      <c r="W12" s="154"/>
      <c r="X12" s="272"/>
      <c r="Y12" s="272"/>
    </row>
    <row r="13" spans="2:25">
      <c r="B13" s="136">
        <f t="shared" si="0"/>
        <v>2019</v>
      </c>
      <c r="C13" s="137"/>
      <c r="D13" s="129"/>
      <c r="E13" s="149"/>
      <c r="F13" s="149"/>
      <c r="G13" s="131"/>
      <c r="H13" s="129">
        <f>ROUND(H12*(1+(IFERROR(INDEX($D$66:$D$74,MATCH($B13,$C$66:$C$74,0),1),0)+IFERROR(INDEX($G$66:$G$74,MATCH($B13,$F$66:$F$74,0),1),0)+IFERROR(INDEX(#REF!,MATCH($B13,$I$66:$I$74,0),1),0))),2)</f>
        <v>0</v>
      </c>
      <c r="I13" s="131"/>
      <c r="J13" s="131"/>
      <c r="K13" s="129">
        <f t="shared" ref="K13:K37" si="1">(D13+E13+F13)</f>
        <v>0</v>
      </c>
      <c r="L13" s="120"/>
      <c r="N13" s="118"/>
      <c r="V13" s="154"/>
      <c r="W13" s="154"/>
      <c r="X13" s="272"/>
      <c r="Y13" s="272"/>
    </row>
    <row r="14" spans="2:25">
      <c r="B14" s="136">
        <f t="shared" si="0"/>
        <v>2020</v>
      </c>
      <c r="C14" s="137"/>
      <c r="D14" s="129"/>
      <c r="E14" s="129"/>
      <c r="F14" s="129"/>
      <c r="G14" s="131"/>
      <c r="H14" s="129">
        <f>ROUND(H13*(1+(IFERROR(INDEX($D$66:$D$74,MATCH($B14,$C$66:$C$74,0),1),0)+IFERROR(INDEX($G$66:$G$74,MATCH($B14,$F$66:$F$74,0),1),0)+IFERROR(INDEX(#REF!,MATCH($B14,$I$66:$I$74,0),1),0))),2)</f>
        <v>0</v>
      </c>
      <c r="I14" s="131"/>
      <c r="J14" s="131"/>
      <c r="K14" s="129">
        <f t="shared" si="1"/>
        <v>0</v>
      </c>
      <c r="L14" s="120"/>
      <c r="N14" s="118"/>
      <c r="O14" s="133"/>
      <c r="P14" s="134"/>
      <c r="Q14" s="135"/>
      <c r="V14" s="154"/>
      <c r="W14" s="154"/>
      <c r="X14" s="272"/>
      <c r="Y14" s="272"/>
    </row>
    <row r="15" spans="2:25">
      <c r="B15" s="136">
        <f t="shared" si="0"/>
        <v>2021</v>
      </c>
      <c r="C15" s="137"/>
      <c r="D15" s="129"/>
      <c r="E15" s="129"/>
      <c r="F15" s="129"/>
      <c r="G15" s="131"/>
      <c r="H15" s="129">
        <f>ROUND(H14*(1+(IFERROR(INDEX($D$66:$D$74,MATCH($B15,$C$66:$C$74,0),1),0)+IFERROR(INDEX($G$66:$G$74,MATCH($B15,$F$66:$F$74,0),1),0)+IFERROR(INDEX(#REF!,MATCH($B15,$I$66:$I$74,0),1),0))),2)</f>
        <v>0</v>
      </c>
      <c r="I15" s="131"/>
      <c r="J15" s="131"/>
      <c r="K15" s="129">
        <f t="shared" si="1"/>
        <v>0</v>
      </c>
      <c r="L15" s="120"/>
      <c r="N15" s="118"/>
      <c r="O15" s="273"/>
      <c r="P15" s="134"/>
      <c r="Q15" s="135"/>
      <c r="V15" s="154"/>
      <c r="W15" s="154"/>
      <c r="X15" s="272"/>
      <c r="Y15" s="272"/>
    </row>
    <row r="16" spans="2:25">
      <c r="B16" s="136">
        <f t="shared" si="0"/>
        <v>2022</v>
      </c>
      <c r="C16" s="137"/>
      <c r="D16" s="129"/>
      <c r="E16" s="129"/>
      <c r="F16" s="129"/>
      <c r="G16" s="131"/>
      <c r="H16" s="129">
        <f>ROUND(H15*(1+(IFERROR(INDEX($D$66:$D$74,MATCH($B16,$C$66:$C$74,0),1),0)+IFERROR(INDEX($G$66:$G$74,MATCH($B16,$F$66:$F$74,0),1),0)+IFERROR(INDEX(#REF!,MATCH($B16,$I$66:$I$74,0),1),0))),2)</f>
        <v>0</v>
      </c>
      <c r="I16" s="131"/>
      <c r="J16" s="131"/>
      <c r="K16" s="129">
        <f t="shared" si="1"/>
        <v>0</v>
      </c>
      <c r="L16" s="120"/>
      <c r="N16" s="118"/>
      <c r="V16" s="154"/>
      <c r="W16" s="154"/>
      <c r="X16" s="272"/>
      <c r="Y16" s="272"/>
    </row>
    <row r="17" spans="2:25">
      <c r="B17" s="136">
        <f t="shared" si="0"/>
        <v>2023</v>
      </c>
      <c r="C17" s="137"/>
      <c r="D17" s="129"/>
      <c r="E17" s="129"/>
      <c r="F17" s="129"/>
      <c r="G17" s="131"/>
      <c r="H17" s="129">
        <f>ROUND(H16*(1+(IFERROR(INDEX($D$66:$D$74,MATCH($B17,$C$66:$C$74,0),1),0)+IFERROR(INDEX($G$66:$G$74,MATCH($B17,$F$66:$F$74,0),1),0)+IFERROR(INDEX(#REF!,MATCH($B17,$I$66:$I$74,0),1),0))),2)</f>
        <v>0</v>
      </c>
      <c r="I17" s="131"/>
      <c r="J17" s="131"/>
      <c r="K17" s="129">
        <f t="shared" si="1"/>
        <v>0</v>
      </c>
      <c r="L17" s="120"/>
      <c r="N17" s="118"/>
      <c r="O17" s="133"/>
      <c r="V17" s="154"/>
      <c r="W17" s="154"/>
      <c r="X17" s="272"/>
      <c r="Y17" s="272"/>
    </row>
    <row r="18" spans="2:25">
      <c r="B18" s="136">
        <f t="shared" si="0"/>
        <v>2024</v>
      </c>
      <c r="C18" s="137"/>
      <c r="D18" s="129"/>
      <c r="E18" s="149"/>
      <c r="F18" s="149"/>
      <c r="G18" s="131"/>
      <c r="H18" s="129">
        <f>ROUND(H17*(1+(IFERROR(INDEX($D$66:$D$74,MATCH($B18,$C$66:$C$74,0),1),0)+IFERROR(INDEX($G$66:$G$74,MATCH($B18,$F$66:$F$74,0),1),0)+IFERROR(INDEX(#REF!,MATCH($B18,$I$66:$I$74,0),1),0))),2)</f>
        <v>0</v>
      </c>
      <c r="I18" s="131"/>
      <c r="J18" s="131"/>
      <c r="K18" s="129">
        <f t="shared" si="1"/>
        <v>0</v>
      </c>
      <c r="L18" s="120"/>
      <c r="N18" s="118"/>
      <c r="T18" s="162"/>
      <c r="U18" s="154"/>
      <c r="V18" s="154"/>
      <c r="W18" s="154"/>
      <c r="X18" s="272"/>
      <c r="Y18" s="272"/>
    </row>
    <row r="19" spans="2:25">
      <c r="B19" s="136">
        <f t="shared" si="0"/>
        <v>2025</v>
      </c>
      <c r="C19" s="137"/>
      <c r="D19" s="129"/>
      <c r="E19" s="149"/>
      <c r="F19" s="149"/>
      <c r="G19" s="131"/>
      <c r="H19" s="129">
        <f>ROUND(H18*(1+(IFERROR(INDEX($D$66:$D$74,MATCH($B19,$C$66:$C$74,0),1),0)+IFERROR(INDEX($G$66:$G$74,MATCH($B19,$F$66:$F$74,0),1),0)+IFERROR(INDEX(#REF!,MATCH($B19,$I$66:$I$74,0),1),0))),2)</f>
        <v>0</v>
      </c>
      <c r="I19" s="131"/>
      <c r="J19" s="131"/>
      <c r="K19" s="129">
        <f t="shared" si="1"/>
        <v>0</v>
      </c>
      <c r="L19" s="120"/>
      <c r="N19" s="118"/>
      <c r="T19" s="162"/>
      <c r="U19" s="154"/>
      <c r="V19" s="154"/>
      <c r="W19" s="154"/>
      <c r="X19" s="272"/>
      <c r="Y19" s="272"/>
    </row>
    <row r="20" spans="2:25">
      <c r="B20" s="136">
        <f t="shared" si="0"/>
        <v>2026</v>
      </c>
      <c r="C20" s="137"/>
      <c r="D20" s="129"/>
      <c r="E20" s="149"/>
      <c r="F20" s="149"/>
      <c r="G20" s="131"/>
      <c r="H20" s="129">
        <f>ROUND(H19*(1+(IFERROR(INDEX($D$66:$D$74,MATCH($B20,$C$66:$C$74,0),1),0)+IFERROR(INDEX($G$66:$G$74,MATCH($B20,$F$66:$F$74,0),1),0)+IFERROR(INDEX(#REF!,MATCH($B20,$I$66:$I$74,0),1),0))),2)</f>
        <v>0</v>
      </c>
      <c r="I20" s="131"/>
      <c r="J20" s="131"/>
      <c r="K20" s="129">
        <f t="shared" si="1"/>
        <v>0</v>
      </c>
      <c r="L20" s="120"/>
      <c r="N20" s="118"/>
      <c r="R20" s="154"/>
      <c r="T20" s="162"/>
      <c r="U20" s="154"/>
      <c r="V20" s="154"/>
      <c r="W20" s="154"/>
      <c r="X20" s="272"/>
      <c r="Y20" s="272"/>
    </row>
    <row r="21" spans="2:25">
      <c r="B21" s="136">
        <f t="shared" si="0"/>
        <v>2027</v>
      </c>
      <c r="C21" s="137"/>
      <c r="D21" s="129"/>
      <c r="E21" s="149"/>
      <c r="F21" s="149"/>
      <c r="G21" s="131"/>
      <c r="H21" s="129">
        <f>ROUND(H20*(1+(IFERROR(INDEX($D$66:$D$74,MATCH($B21,$C$66:$C$74,0),1),0)+IFERROR(INDEX($G$66:$G$74,MATCH($B21,$F$66:$F$74,0),1),0)+IFERROR(INDEX(#REF!,MATCH($B21,$I$66:$I$74,0),1),0))),2)</f>
        <v>0</v>
      </c>
      <c r="I21" s="131"/>
      <c r="J21" s="131"/>
      <c r="K21" s="129">
        <f t="shared" si="1"/>
        <v>0</v>
      </c>
      <c r="L21" s="120"/>
      <c r="N21" s="118"/>
      <c r="R21" s="154"/>
      <c r="T21" s="162"/>
      <c r="U21" s="154"/>
      <c r="V21" s="154"/>
      <c r="W21" s="154"/>
      <c r="X21" s="272"/>
      <c r="Y21" s="272"/>
    </row>
    <row r="22" spans="2:25">
      <c r="B22" s="136">
        <f t="shared" si="0"/>
        <v>2028</v>
      </c>
      <c r="C22" s="137"/>
      <c r="D22" s="129"/>
      <c r="E22" s="149"/>
      <c r="F22" s="149"/>
      <c r="G22" s="131"/>
      <c r="H22" s="129">
        <f>ROUND(H21*(1+(IFERROR(INDEX($D$66:$D$74,MATCH($B22,$C$66:$C$74,0),1),0)+IFERROR(INDEX($G$66:$G$74,MATCH($B22,$F$66:$F$74,0),1),0)+IFERROR(INDEX(#REF!,MATCH($B22,$I$66:$I$74,0),1),0))),2)</f>
        <v>0</v>
      </c>
      <c r="I22" s="131"/>
      <c r="J22" s="131"/>
      <c r="K22" s="129">
        <f t="shared" si="1"/>
        <v>0</v>
      </c>
      <c r="L22" s="120"/>
      <c r="N22" s="118"/>
      <c r="R22" s="154"/>
      <c r="T22" s="162"/>
      <c r="U22" s="154"/>
      <c r="V22" s="154"/>
      <c r="W22" s="154"/>
      <c r="X22" s="272"/>
      <c r="Y22" s="272"/>
    </row>
    <row r="23" spans="2:25">
      <c r="B23" s="136">
        <f t="shared" si="0"/>
        <v>2029</v>
      </c>
      <c r="C23" s="137"/>
      <c r="D23" s="129"/>
      <c r="E23" s="149"/>
      <c r="F23" s="149"/>
      <c r="G23" s="131"/>
      <c r="H23" s="129">
        <f>ROUND(H22*(1+(IFERROR(INDEX($D$66:$D$74,MATCH($B23,$C$66:$C$74,0),1),0)+IFERROR(INDEX($G$66:$G$74,MATCH($B23,$F$66:$F$74,0),1),0)+IFERROR(INDEX(#REF!,MATCH($B23,$I$66:$I$74,0),1),0))),2)</f>
        <v>0</v>
      </c>
      <c r="I23" s="131"/>
      <c r="J23" s="131"/>
      <c r="K23" s="129">
        <f t="shared" si="1"/>
        <v>0</v>
      </c>
      <c r="L23" s="120"/>
      <c r="N23" s="118"/>
      <c r="R23" s="154"/>
      <c r="T23" s="162"/>
      <c r="U23" s="154"/>
      <c r="V23" s="154"/>
      <c r="W23" s="154"/>
      <c r="X23" s="272"/>
      <c r="Y23" s="272"/>
    </row>
    <row r="24" spans="2:25">
      <c r="B24" s="136">
        <f t="shared" si="0"/>
        <v>2030</v>
      </c>
      <c r="C24" s="137"/>
      <c r="D24" s="129"/>
      <c r="E24" s="149"/>
      <c r="F24" s="149"/>
      <c r="G24" s="131"/>
      <c r="H24" s="129">
        <f>ROUND(H23*(1+(IFERROR(INDEX($D$66:$D$74,MATCH($B24,$C$66:$C$74,0),1),0)+IFERROR(INDEX($G$66:$G$74,MATCH($B24,$F$66:$F$74,0),1),0)+IFERROR(INDEX(#REF!,MATCH($B24,$I$66:$I$74,0),1),0))),2)</f>
        <v>0</v>
      </c>
      <c r="I24" s="131"/>
      <c r="J24" s="131"/>
      <c r="K24" s="129">
        <f t="shared" si="1"/>
        <v>0</v>
      </c>
      <c r="L24" s="120"/>
      <c r="N24" s="118"/>
      <c r="R24" s="154"/>
      <c r="T24" s="162"/>
      <c r="U24" s="154"/>
      <c r="V24" s="154"/>
      <c r="W24" s="154"/>
      <c r="X24" s="272"/>
      <c r="Y24" s="272"/>
    </row>
    <row r="25" spans="2:25">
      <c r="B25" s="136">
        <f t="shared" si="0"/>
        <v>2031</v>
      </c>
      <c r="C25" s="137"/>
      <c r="D25" s="129"/>
      <c r="E25" s="149"/>
      <c r="F25" s="149"/>
      <c r="G25" s="131"/>
      <c r="H25" s="129">
        <f>ROUND(H24*(1+(IFERROR(INDEX($D$66:$D$74,MATCH($B25,$C$66:$C$74,0),1),0)+IFERROR(INDEX($G$66:$G$74,MATCH($B25,$F$66:$F$74,0),1),0)+IFERROR(INDEX(#REF!,MATCH($B25,$I$66:$I$74,0),1),0))),2)</f>
        <v>0</v>
      </c>
      <c r="I25" s="131"/>
      <c r="J25" s="131"/>
      <c r="K25" s="129">
        <f t="shared" si="1"/>
        <v>0</v>
      </c>
      <c r="L25" s="120"/>
      <c r="N25" s="118"/>
      <c r="R25" s="154"/>
      <c r="T25" s="162"/>
      <c r="U25" s="154"/>
      <c r="V25" s="154"/>
      <c r="W25" s="154"/>
      <c r="X25" s="272"/>
      <c r="Y25" s="272"/>
    </row>
    <row r="26" spans="2:25">
      <c r="B26" s="136">
        <f t="shared" si="0"/>
        <v>2032</v>
      </c>
      <c r="C26" s="349">
        <v>1672.135761589404</v>
      </c>
      <c r="D26" s="129">
        <f>C26*$C$62</f>
        <v>115.36064619205297</v>
      </c>
      <c r="E26" s="270">
        <v>26.705298013245034</v>
      </c>
      <c r="F26" s="129">
        <f>INDEX('Table 3 ID Wind_2030'!$F$10:$F$38,MATCH(B26,'Table 3 ID Wind_2030'!$B$10:$B$38,0),1)</f>
        <v>12.63</v>
      </c>
      <c r="G26" s="131">
        <f>(D26+E26+F26)/(8.76*$C$63)</f>
        <v>47.599337901173556</v>
      </c>
      <c r="H26" s="129">
        <f>ROUND(H25*(1+(IFERROR(INDEX($D$66:$D$74,MATCH($B26,$C$66:$C$74,0),1),0)+IFERROR(INDEX($G$66:$G$74,MATCH($B26,$F$66:$F$74,0),1),0)+IFERROR(INDEX(#REF!,MATCH($B26,$I$66:$I$74,0),1),0))),2)</f>
        <v>0</v>
      </c>
      <c r="I26" s="131">
        <f>(G26+H26)</f>
        <v>47.599337901173556</v>
      </c>
      <c r="J26" s="131">
        <f t="shared" ref="J26:J32" si="2">ROUND(I26*$C$63*8.76,2)</f>
        <v>154.69999999999999</v>
      </c>
      <c r="K26" s="129">
        <f t="shared" si="1"/>
        <v>154.69594420529799</v>
      </c>
      <c r="L26" s="120"/>
      <c r="N26" s="118"/>
      <c r="R26" s="154"/>
      <c r="T26" s="162"/>
      <c r="U26" s="154"/>
      <c r="V26" s="154"/>
      <c r="W26" s="154"/>
      <c r="X26" s="272"/>
      <c r="Y26" s="272"/>
    </row>
    <row r="27" spans="2:25">
      <c r="B27" s="136">
        <f t="shared" si="0"/>
        <v>2033</v>
      </c>
      <c r="C27" s="137"/>
      <c r="D27" s="129">
        <f t="shared" ref="D27:E37" si="3">ROUND(D26*(1+(IFERROR(INDEX($D$66:$D$74,MATCH($B27,$C$66:$C$74,0),1),0)+IFERROR(INDEX($G$66:$G$74,MATCH($B27,$F$66:$F$74,0),1),0)+IFERROR(INDEX($J$66:$J$74,MATCH($B27,$I$66:$I$74,0),1),0))),2)</f>
        <v>117.78</v>
      </c>
      <c r="E27" s="270">
        <v>27.317880794701988</v>
      </c>
      <c r="F27" s="129">
        <f>INDEX('Table 3 ID Wind_2030'!$F$10:$F$38,MATCH(B27,'Table 3 ID Wind_2030'!$B$10:$B$38,0),1)</f>
        <v>12.9</v>
      </c>
      <c r="G27" s="131">
        <f t="shared" ref="G27:G37" si="4">(D27+E27+F27)/(8.76*$C$63)</f>
        <v>48.615330894750088</v>
      </c>
      <c r="H27" s="129">
        <f>ROUND(H26*(1+(IFERROR(INDEX($D$66:$D$74,MATCH($B27,$C$66:$C$74,0),1),0)+IFERROR(INDEX($G$66:$G$74,MATCH($B27,$F$66:$F$74,0),1),0)+IFERROR(INDEX(#REF!,MATCH($B27,$I$66:$I$74,0),1),0))),2)</f>
        <v>0</v>
      </c>
      <c r="I27" s="131">
        <f t="shared" ref="I27:I37" si="5">(G27+H27)</f>
        <v>48.615330894750088</v>
      </c>
      <c r="J27" s="131">
        <f t="shared" si="2"/>
        <v>158</v>
      </c>
      <c r="K27" s="129">
        <f t="shared" si="1"/>
        <v>157.99788079470198</v>
      </c>
      <c r="L27" s="120"/>
      <c r="N27" s="118"/>
      <c r="R27" s="154"/>
      <c r="T27" s="162"/>
      <c r="U27" s="154"/>
      <c r="V27" s="154"/>
      <c r="W27" s="154"/>
      <c r="X27" s="272"/>
      <c r="Y27" s="272"/>
    </row>
    <row r="28" spans="2:25">
      <c r="B28" s="136">
        <f t="shared" si="0"/>
        <v>2034</v>
      </c>
      <c r="C28" s="137"/>
      <c r="D28" s="129">
        <f t="shared" si="3"/>
        <v>120.25</v>
      </c>
      <c r="E28" s="270">
        <v>27.94701986754967</v>
      </c>
      <c r="F28" s="129">
        <f>INDEX('Table 3 ID Wind_2030'!$F$10:$F$38,MATCH(B28,'Table 3 ID Wind_2030'!$B$10:$B$38,0),1)</f>
        <v>13.17</v>
      </c>
      <c r="G28" s="131">
        <f t="shared" si="4"/>
        <v>49.652001830037804</v>
      </c>
      <c r="H28" s="129">
        <f>ROUND(H27*(1+(IFERROR(INDEX($D$66:$D$74,MATCH($B28,$C$66:$C$74,0),1),0)+IFERROR(INDEX($G$66:$G$74,MATCH($B28,$F$66:$F$74,0),1),0)+IFERROR(INDEX(#REF!,MATCH($B28,$I$66:$I$74,0),1),0))),2)</f>
        <v>0</v>
      </c>
      <c r="I28" s="131">
        <f t="shared" si="5"/>
        <v>49.652001830037804</v>
      </c>
      <c r="J28" s="131">
        <f t="shared" si="2"/>
        <v>161.37</v>
      </c>
      <c r="K28" s="129">
        <f t="shared" si="1"/>
        <v>161.36701986754966</v>
      </c>
      <c r="L28" s="120"/>
      <c r="N28" s="118"/>
      <c r="R28" s="154"/>
      <c r="T28" s="162"/>
      <c r="U28" s="154"/>
      <c r="V28" s="154"/>
      <c r="W28" s="154"/>
      <c r="X28" s="272"/>
      <c r="Y28" s="272"/>
    </row>
    <row r="29" spans="2:25">
      <c r="B29" s="136">
        <f t="shared" si="0"/>
        <v>2035</v>
      </c>
      <c r="C29" s="137"/>
      <c r="D29" s="129">
        <f t="shared" si="3"/>
        <v>122.78</v>
      </c>
      <c r="E29" s="270">
        <v>28.576158940397352</v>
      </c>
      <c r="F29" s="129">
        <f>INDEX('Table 3 ID Wind_2030'!$F$10:$F$38,MATCH(B29,'Table 3 ID Wind_2030'!$B$10:$B$38,0),1)</f>
        <v>13.45</v>
      </c>
      <c r="G29" s="131">
        <f t="shared" si="4"/>
        <v>50.710211491956017</v>
      </c>
      <c r="H29" s="129">
        <f>ROUND(H28*(1+(IFERROR(INDEX($D$66:$D$74,MATCH($B29,$C$66:$C$74,0),1),0)+IFERROR(INDEX($G$66:$G$74,MATCH($B29,$F$66:$F$74,0),1),0)+IFERROR(INDEX(#REF!,MATCH($B29,$I$66:$I$74,0),1),0))),2)</f>
        <v>0</v>
      </c>
      <c r="I29" s="131">
        <f t="shared" si="5"/>
        <v>50.710211491956017</v>
      </c>
      <c r="J29" s="131">
        <f t="shared" si="2"/>
        <v>164.81</v>
      </c>
      <c r="K29" s="129">
        <f t="shared" si="1"/>
        <v>164.80615894039735</v>
      </c>
      <c r="L29" s="120"/>
      <c r="N29" s="118"/>
      <c r="R29" s="154"/>
      <c r="T29" s="162"/>
      <c r="U29" s="154"/>
      <c r="V29" s="154"/>
      <c r="W29" s="154"/>
      <c r="X29" s="272"/>
      <c r="Y29" s="272"/>
    </row>
    <row r="30" spans="2:25">
      <c r="B30" s="136">
        <f t="shared" si="0"/>
        <v>2036</v>
      </c>
      <c r="C30" s="137"/>
      <c r="D30" s="129">
        <f t="shared" si="3"/>
        <v>125.36</v>
      </c>
      <c r="E30" s="270">
        <v>29.221854304635762</v>
      </c>
      <c r="F30" s="129">
        <f>INDEX('Table 3 ID Wind_2030'!$F$10:$F$38,MATCH(B30,'Table 3 ID Wind_2030'!$B$10:$B$38,0),1)</f>
        <v>13.73</v>
      </c>
      <c r="G30" s="131">
        <f t="shared" si="4"/>
        <v>51.788900264814259</v>
      </c>
      <c r="H30" s="129">
        <f>ROUND(H29*(1+(IFERROR(INDEX($D$66:$D$74,MATCH($B30,$C$66:$C$74,0),1),0)+IFERROR(INDEX($G$66:$G$74,MATCH($B30,$F$66:$F$74,0),1),0)+IFERROR(INDEX(#REF!,MATCH($B30,$I$66:$I$74,0),1),0))),2)</f>
        <v>0</v>
      </c>
      <c r="I30" s="131">
        <f t="shared" si="5"/>
        <v>51.788900264814259</v>
      </c>
      <c r="J30" s="131">
        <f t="shared" si="2"/>
        <v>168.31</v>
      </c>
      <c r="K30" s="129">
        <f t="shared" si="1"/>
        <v>168.31185430463574</v>
      </c>
      <c r="L30" s="120"/>
      <c r="N30" s="118"/>
      <c r="R30" s="154"/>
      <c r="T30" s="162"/>
      <c r="U30" s="154"/>
      <c r="V30" s="154"/>
      <c r="W30" s="154"/>
      <c r="X30" s="272"/>
      <c r="Y30" s="272"/>
    </row>
    <row r="31" spans="2:25">
      <c r="B31" s="136">
        <f t="shared" si="0"/>
        <v>2037</v>
      </c>
      <c r="C31" s="137"/>
      <c r="D31" s="129">
        <f t="shared" si="3"/>
        <v>127.99</v>
      </c>
      <c r="E31" s="270">
        <v>29.900662251655628</v>
      </c>
      <c r="F31" s="129">
        <f>INDEX('Table 3 ID Wind_2030'!$F$10:$F$38,MATCH(B31,'Table 3 ID Wind_2030'!$B$10:$B$38,0),1)</f>
        <v>14.02</v>
      </c>
      <c r="G31" s="131">
        <f t="shared" si="4"/>
        <v>52.896239415763773</v>
      </c>
      <c r="H31" s="129">
        <f>ROUND(H30*(1+(IFERROR(INDEX($D$66:$D$74,MATCH($B31,$C$66:$C$74,0),1),0)+IFERROR(INDEX($G$66:$G$74,MATCH($B31,$F$66:$F$74,0),1),0)+IFERROR(INDEX(#REF!,MATCH($B31,$I$66:$I$74,0),1),0))),2)</f>
        <v>0</v>
      </c>
      <c r="I31" s="131">
        <f t="shared" si="5"/>
        <v>52.896239415763773</v>
      </c>
      <c r="J31" s="131">
        <f t="shared" si="2"/>
        <v>171.91</v>
      </c>
      <c r="K31" s="129">
        <f t="shared" si="1"/>
        <v>171.91066225165562</v>
      </c>
      <c r="L31" s="120"/>
      <c r="N31" s="118"/>
      <c r="R31" s="154"/>
      <c r="T31" s="162"/>
      <c r="U31" s="154"/>
      <c r="V31" s="154"/>
      <c r="W31" s="154"/>
      <c r="X31" s="272"/>
      <c r="Y31" s="272"/>
    </row>
    <row r="32" spans="2:25">
      <c r="B32" s="136">
        <f t="shared" si="0"/>
        <v>2038</v>
      </c>
      <c r="C32" s="137"/>
      <c r="D32" s="129">
        <f t="shared" si="3"/>
        <v>130.68</v>
      </c>
      <c r="E32" s="270">
        <v>30.579470198675498</v>
      </c>
      <c r="F32" s="129">
        <f>INDEX('Table 3 ID Wind_2030'!$F$10:$F$38,MATCH(B32,'Table 3 ID Wind_2030'!$B$10:$B$38,0),1)</f>
        <v>14.31</v>
      </c>
      <c r="G32" s="131">
        <f t="shared" si="4"/>
        <v>54.022040332396557</v>
      </c>
      <c r="H32" s="129">
        <f>ROUND(H31*(1+(IFERROR(INDEX($D$66:$D$74,MATCH($B32,$C$66:$C$74,0),1),0)+IFERROR(INDEX($G$66:$G$74,MATCH($B32,$F$66:$F$74,0),1),0)+IFERROR(INDEX(#REF!,MATCH($B32,$I$66:$I$74,0),1),0))),2)</f>
        <v>0</v>
      </c>
      <c r="I32" s="131">
        <f t="shared" si="5"/>
        <v>54.022040332396557</v>
      </c>
      <c r="J32" s="131">
        <f t="shared" si="2"/>
        <v>175.57</v>
      </c>
      <c r="K32" s="129">
        <f t="shared" si="1"/>
        <v>175.5694701986755</v>
      </c>
      <c r="L32" s="120"/>
      <c r="N32" s="118"/>
      <c r="R32" s="154"/>
      <c r="T32" s="162"/>
      <c r="U32" s="154"/>
      <c r="V32" s="154"/>
      <c r="W32" s="154"/>
      <c r="X32" s="272"/>
      <c r="Y32" s="272"/>
    </row>
    <row r="33" spans="2:27">
      <c r="B33" s="136">
        <f t="shared" si="0"/>
        <v>2039</v>
      </c>
      <c r="C33" s="137"/>
      <c r="D33" s="129">
        <f t="shared" si="3"/>
        <v>133.41999999999999</v>
      </c>
      <c r="E33" s="129">
        <f t="shared" si="3"/>
        <v>31.22</v>
      </c>
      <c r="F33" s="129">
        <f>INDEX('Table 3 ID Wind_2030'!$F$10:$F$38,MATCH(B33,'Table 3 ID Wind_2030'!$B$10:$B$38,0),1)</f>
        <v>14.61</v>
      </c>
      <c r="G33" s="131">
        <f t="shared" si="4"/>
        <v>55.154524978768976</v>
      </c>
      <c r="H33" s="129">
        <f>ROUND(H32*(1+(IFERROR(INDEX($D$66:$D$74,MATCH($B33,$C$66:$C$74,0),1),0)+IFERROR(INDEX($G$66:$G$74,MATCH($B33,$F$66:$F$74,0),1),0)+IFERROR(INDEX(#REF!,MATCH($B33,$I$66:$I$74,0),1),0))),2)</f>
        <v>0</v>
      </c>
      <c r="I33" s="131">
        <f t="shared" si="5"/>
        <v>55.154524978768976</v>
      </c>
      <c r="J33" s="131">
        <f t="shared" ref="J33:J37" si="6">ROUND(I33*$C$63*8.76,2)</f>
        <v>179.25</v>
      </c>
      <c r="K33" s="129">
        <f t="shared" si="1"/>
        <v>179.25</v>
      </c>
      <c r="L33" s="120"/>
      <c r="N33" s="118"/>
      <c r="AA33" s="279"/>
    </row>
    <row r="34" spans="2:27">
      <c r="B34" s="136">
        <f t="shared" si="0"/>
        <v>2040</v>
      </c>
      <c r="C34" s="137"/>
      <c r="D34" s="129">
        <f t="shared" si="3"/>
        <v>136.22</v>
      </c>
      <c r="E34" s="129">
        <f t="shared" ref="E34" si="7">ROUND(E33*(1+(IFERROR(INDEX($D$66:$D$74,MATCH($B34,$C$66:$C$74,0),1),0)+IFERROR(INDEX($G$66:$G$74,MATCH($B34,$F$66:$F$74,0),1),0)+IFERROR(INDEX($J$66:$J$74,MATCH($B34,$I$66:$I$74,0),1),0))),2)</f>
        <v>31.88</v>
      </c>
      <c r="F34" s="129">
        <f>INDEX('Table 3 ID Wind_2030'!$F$10:$F$38,MATCH(B34,'Table 3 ID Wind_2030'!$B$10:$B$38,0),1)</f>
        <v>14.92</v>
      </c>
      <c r="G34" s="131">
        <f t="shared" si="4"/>
        <v>56.314539255867764</v>
      </c>
      <c r="H34" s="129">
        <f>ROUND(H33*(1+(IFERROR(INDEX($D$66:$D$74,MATCH($B34,$C$66:$C$74,0),1),0)+IFERROR(INDEX($G$66:$G$74,MATCH($B34,$F$66:$F$74,0),1),0)+IFERROR(INDEX(#REF!,MATCH($B34,$I$66:$I$74,0),1),0))),2)</f>
        <v>0</v>
      </c>
      <c r="I34" s="131">
        <f t="shared" si="5"/>
        <v>56.314539255867764</v>
      </c>
      <c r="J34" s="131">
        <f t="shared" si="6"/>
        <v>183.02</v>
      </c>
      <c r="K34" s="129">
        <f t="shared" si="1"/>
        <v>183.01999999999998</v>
      </c>
      <c r="L34" s="120"/>
      <c r="N34" s="118"/>
      <c r="AA34" s="279"/>
    </row>
    <row r="35" spans="2:27">
      <c r="B35" s="136">
        <f t="shared" si="0"/>
        <v>2041</v>
      </c>
      <c r="C35" s="137"/>
      <c r="D35" s="129">
        <f t="shared" si="3"/>
        <v>139.08000000000001</v>
      </c>
      <c r="E35" s="129">
        <f t="shared" ref="E35" si="8">ROUND(E34*(1+(IFERROR(INDEX($D$66:$D$74,MATCH($B35,$C$66:$C$74,0),1),0)+IFERROR(INDEX($G$66:$G$74,MATCH($B35,$F$66:$F$74,0),1),0)+IFERROR(INDEX($J$66:$J$74,MATCH($B35,$I$66:$I$74,0),1),0))),2)</f>
        <v>32.549999999999997</v>
      </c>
      <c r="F35" s="129">
        <f>INDEX('Table 3 ID Wind_2030'!$F$10:$F$38,MATCH(B35,'Table 3 ID Wind_2030'!$B$10:$B$38,0),1)</f>
        <v>15.23</v>
      </c>
      <c r="G35" s="131">
        <f t="shared" si="4"/>
        <v>57.496092259597042</v>
      </c>
      <c r="H35" s="129">
        <f>ROUND(H34*(1+(IFERROR(INDEX($D$66:$D$74,MATCH($B35,$C$66:$C$74,0),1),0)+IFERROR(INDEX($G$66:$G$74,MATCH($B35,$F$66:$F$74,0),1),0)+IFERROR(INDEX(#REF!,MATCH($B35,$I$66:$I$74,0),1),0))),2)</f>
        <v>0</v>
      </c>
      <c r="I35" s="131">
        <f t="shared" si="5"/>
        <v>57.496092259597042</v>
      </c>
      <c r="J35" s="131">
        <f t="shared" si="6"/>
        <v>186.86</v>
      </c>
      <c r="K35" s="129">
        <f t="shared" si="1"/>
        <v>186.85999999999999</v>
      </c>
      <c r="L35" s="120"/>
      <c r="N35" s="118"/>
      <c r="AA35" s="279"/>
    </row>
    <row r="36" spans="2:27">
      <c r="B36" s="136">
        <f t="shared" si="0"/>
        <v>2042</v>
      </c>
      <c r="C36" s="137"/>
      <c r="D36" s="129">
        <f t="shared" si="3"/>
        <v>142</v>
      </c>
      <c r="E36" s="129">
        <f t="shared" ref="E36" si="9">ROUND(E35*(1+(IFERROR(INDEX($D$66:$D$74,MATCH($B36,$C$66:$C$74,0),1),0)+IFERROR(INDEX($G$66:$G$74,MATCH($B36,$F$66:$F$74,0),1),0)+IFERROR(INDEX($J$66:$J$74,MATCH($B36,$I$66:$I$74,0),1),0))),2)</f>
        <v>33.229999999999997</v>
      </c>
      <c r="F36" s="129">
        <f>INDEX('Table 3 ID Wind_2030'!$F$10:$F$38,MATCH(B36,'Table 3 ID Wind_2030'!$B$10:$B$38,0),1)</f>
        <v>15.55</v>
      </c>
      <c r="G36" s="131">
        <f t="shared" si="4"/>
        <v>58.702260950904019</v>
      </c>
      <c r="H36" s="129">
        <f>ROUND(H35*(1+(IFERROR(INDEX($D$66:$D$74,MATCH($B36,$C$66:$C$74,0),1),0)+IFERROR(INDEX($G$66:$G$74,MATCH($B36,$F$66:$F$74,0),1),0)+IFERROR(INDEX(#REF!,MATCH($B36,$I$66:$I$74,0),1),0))),2)</f>
        <v>0</v>
      </c>
      <c r="I36" s="131">
        <f t="shared" si="5"/>
        <v>58.702260950904019</v>
      </c>
      <c r="J36" s="131">
        <f t="shared" si="6"/>
        <v>190.78</v>
      </c>
      <c r="K36" s="129">
        <f t="shared" si="1"/>
        <v>190.78</v>
      </c>
      <c r="L36" s="120"/>
      <c r="N36" s="118"/>
      <c r="AA36" s="279"/>
    </row>
    <row r="37" spans="2:27">
      <c r="B37" s="136">
        <f t="shared" si="0"/>
        <v>2043</v>
      </c>
      <c r="C37" s="137"/>
      <c r="D37" s="129">
        <f t="shared" si="3"/>
        <v>144.97999999999999</v>
      </c>
      <c r="E37" s="129">
        <f t="shared" ref="E37" si="10">ROUND(E36*(1+(IFERROR(INDEX($D$66:$D$74,MATCH($B37,$C$66:$C$74,0),1),0)+IFERROR(INDEX($G$66:$G$74,MATCH($B37,$F$66:$F$74,0),1),0)+IFERROR(INDEX($J$66:$J$74,MATCH($B37,$I$66:$I$74,0),1),0))),2)</f>
        <v>33.93</v>
      </c>
      <c r="F37" s="129">
        <f>INDEX('Table 3 ID Wind_2030'!$F$10:$F$38,MATCH(B37,'Table 3 ID Wind_2030'!$B$10:$B$38,0),1)</f>
        <v>15.88</v>
      </c>
      <c r="G37" s="131">
        <f t="shared" si="4"/>
        <v>59.936122290735888</v>
      </c>
      <c r="H37" s="129">
        <f>ROUND(H36*(1+(IFERROR(INDEX($D$66:$D$74,MATCH($B37,$C$66:$C$74,0),1),0)+IFERROR(INDEX($G$66:$G$74,MATCH($B37,$F$66:$F$74,0),1),0)+IFERROR(INDEX(#REF!,MATCH($B37,$I$66:$I$74,0),1),0))),2)</f>
        <v>0</v>
      </c>
      <c r="I37" s="131">
        <f t="shared" si="5"/>
        <v>59.936122290735888</v>
      </c>
      <c r="J37" s="131">
        <f t="shared" si="6"/>
        <v>194.79</v>
      </c>
      <c r="K37" s="129">
        <f t="shared" si="1"/>
        <v>194.79</v>
      </c>
      <c r="L37" s="120"/>
      <c r="AA37" s="279"/>
    </row>
    <row r="38" spans="2:27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  <c r="AA38" s="279"/>
    </row>
    <row r="39" spans="2:27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AA39" s="279"/>
    </row>
    <row r="40" spans="2:27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AA40" s="279"/>
    </row>
    <row r="41" spans="2:27">
      <c r="AA41" s="279"/>
    </row>
    <row r="42" spans="2:27" ht="14.25">
      <c r="B42" s="139" t="s">
        <v>25</v>
      </c>
      <c r="C42" s="140"/>
      <c r="D42" s="140"/>
      <c r="E42" s="140"/>
      <c r="F42" s="140"/>
      <c r="G42" s="140"/>
      <c r="H42" s="140"/>
      <c r="AA42" s="279"/>
    </row>
    <row r="43" spans="2:27">
      <c r="AA43" s="279"/>
    </row>
    <row r="44" spans="2:27">
      <c r="B44" s="118" t="s">
        <v>63</v>
      </c>
      <c r="C44" s="141" t="s">
        <v>64</v>
      </c>
      <c r="D44" s="142" t="s">
        <v>102</v>
      </c>
      <c r="AA44" s="279"/>
    </row>
    <row r="45" spans="2:27">
      <c r="C45" s="141" t="str">
        <f>C7</f>
        <v>(a)</v>
      </c>
      <c r="D45" s="118" t="s">
        <v>65</v>
      </c>
      <c r="AA45" s="279"/>
    </row>
    <row r="46" spans="2:27">
      <c r="C46" s="141" t="str">
        <f>D7</f>
        <v>(b)</v>
      </c>
      <c r="D46" s="131" t="str">
        <f>"= "&amp;C7&amp;" x "&amp;C62</f>
        <v>= (a) x 0.06899</v>
      </c>
      <c r="AA46" s="279"/>
    </row>
    <row r="47" spans="2:27">
      <c r="C47" s="141" t="str">
        <f>G7</f>
        <v>(e)</v>
      </c>
      <c r="D47" s="131" t="str">
        <f>"= ("&amp;$D$7&amp;" + "&amp;$E$7&amp;") /  (8.76 x "&amp;TEXT(C63,"0.0%")&amp;")"</f>
        <v>= ((b) + (c)) /  (8.76 x 37.1%)</v>
      </c>
      <c r="AA47" s="279"/>
    </row>
    <row r="48" spans="2:27">
      <c r="C48" s="141" t="str">
        <f>I7</f>
        <v>(g)</v>
      </c>
      <c r="D48" s="131" t="str">
        <f>"= "&amp;$G$7&amp;" + "&amp;$H$7</f>
        <v>= (e) + (f)</v>
      </c>
      <c r="AA48" s="279"/>
    </row>
    <row r="49" spans="2:27">
      <c r="C49" s="141" t="str">
        <f>K7</f>
        <v>(i)</v>
      </c>
      <c r="D49" s="85" t="str">
        <f>D44</f>
        <v>Plant Costs  - 2019 IRP Update - Table 6.1 &amp; 6.2</v>
      </c>
      <c r="AA49" s="279"/>
    </row>
    <row r="50" spans="2:27">
      <c r="C50" s="141"/>
      <c r="D50" s="131"/>
      <c r="AA50" s="279"/>
    </row>
    <row r="51" spans="2:27" ht="13.5" thickBot="1">
      <c r="AA51" s="279"/>
    </row>
    <row r="52" spans="2:27" ht="13.5" thickBot="1">
      <c r="C52" s="42" t="str">
        <f>B2&amp;" - "&amp;B3</f>
        <v>2019 IRP Yakima Wind with Storage Resource - 37% Capacity Factor</v>
      </c>
      <c r="D52" s="143"/>
      <c r="E52" s="143"/>
      <c r="F52" s="143"/>
      <c r="G52" s="143"/>
      <c r="H52" s="143"/>
      <c r="I52" s="144"/>
      <c r="J52" s="144"/>
      <c r="K52" s="145"/>
      <c r="AA52" s="279"/>
    </row>
    <row r="53" spans="2:27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  <c r="AA53" s="279"/>
    </row>
    <row r="54" spans="2:27">
      <c r="P54" s="118" t="s">
        <v>103</v>
      </c>
      <c r="Q54" s="118">
        <v>2032</v>
      </c>
    </row>
    <row r="55" spans="2:27">
      <c r="B55" s="85" t="s">
        <v>101</v>
      </c>
      <c r="C55" s="171">
        <v>1879.5324259832769</v>
      </c>
      <c r="D55" s="118" t="s">
        <v>65</v>
      </c>
      <c r="T55" s="118" t="str">
        <f>$Q$56&amp;"Proposed Station Capital Costs"</f>
        <v>H_.GO2_WDSProposed Station Capital Costs</v>
      </c>
    </row>
    <row r="56" spans="2:27">
      <c r="B56" s="85" t="s">
        <v>101</v>
      </c>
      <c r="C56" s="270">
        <v>30.743277943329019</v>
      </c>
      <c r="D56" s="118" t="s">
        <v>68</v>
      </c>
      <c r="O56" s="118">
        <v>60.4</v>
      </c>
      <c r="P56" s="118" t="s">
        <v>32</v>
      </c>
      <c r="Q56" s="118" t="s">
        <v>177</v>
      </c>
      <c r="T56" s="118" t="str">
        <f>Q56&amp;"Proposed Station Fixed Costs"</f>
        <v>H_.GO2_WDSProposed Station Fixed Costs</v>
      </c>
      <c r="Z56" s="118" t="s">
        <v>116</v>
      </c>
      <c r="AA56" s="280">
        <f>PMT(0.0692,30,NPV(0.0692,AA23:AA52))</f>
        <v>0</v>
      </c>
    </row>
    <row r="57" spans="2:27" ht="24" customHeight="1">
      <c r="B57" s="85"/>
      <c r="C57" s="272"/>
      <c r="D57" s="118" t="s">
        <v>109</v>
      </c>
    </row>
    <row r="58" spans="2:27">
      <c r="B58" s="85" t="s">
        <v>101</v>
      </c>
      <c r="C58" s="270">
        <v>0</v>
      </c>
      <c r="D58" s="118" t="s">
        <v>69</v>
      </c>
      <c r="K58" s="120"/>
      <c r="L58" s="150"/>
      <c r="M58" s="52"/>
      <c r="N58" s="164"/>
      <c r="O58" s="52"/>
      <c r="P58" s="52"/>
      <c r="Q58" s="120"/>
      <c r="R58" s="120"/>
      <c r="T58" s="118" t="str">
        <f>$Q$56&amp;"Proposed Station Variable O&amp;M Costs"</f>
        <v>H_.GO2_WDSProposed Station Variable O&amp;M Costs</v>
      </c>
      <c r="U58" s="120"/>
      <c r="V58" s="120"/>
      <c r="W58" s="120"/>
      <c r="X58" s="120"/>
      <c r="Y58" s="120"/>
    </row>
    <row r="59" spans="2:27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215" t="str">
        <f>Q56&amp;Q54</f>
        <v>H_.GO2_WDS2032</v>
      </c>
      <c r="R59" s="120"/>
      <c r="T59" s="118" t="str">
        <f>$Q$57&amp;"Proposed Station Variable O&amp;M Costs"</f>
        <v>Proposed Station Variable O&amp;M Costs</v>
      </c>
      <c r="U59" s="120"/>
      <c r="V59" s="120"/>
      <c r="W59" s="120"/>
      <c r="X59" s="120"/>
      <c r="Y59" s="120"/>
    </row>
    <row r="60" spans="2:27">
      <c r="B60" s="371" t="str">
        <f>LEFT(RIGHT(INDEX('Table 3 TransCost'!$39:$39,1,MATCH(F60,'Table 3 TransCost'!$4:$4,0)),6),5)</f>
        <v>2030$</v>
      </c>
      <c r="C60" s="272">
        <f>INDEX('Table 3 TransCost'!$39:$39,1,MATCH(F60,'Table 3 TransCost'!$4:$4,0)+2)</f>
        <v>12.097273854334603</v>
      </c>
      <c r="D60" s="118" t="s">
        <v>224</v>
      </c>
      <c r="F60" s="276" t="s">
        <v>190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7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7">
      <c r="C62" s="271">
        <v>6.8989999999999996E-2</v>
      </c>
      <c r="D62" s="118" t="s">
        <v>36</v>
      </c>
      <c r="K62" s="156"/>
      <c r="L62" s="157"/>
      <c r="M62" s="157"/>
      <c r="O62" s="158"/>
    </row>
    <row r="63" spans="2:27">
      <c r="C63" s="209">
        <v>0.371</v>
      </c>
      <c r="D63" s="118" t="s">
        <v>37</v>
      </c>
    </row>
    <row r="64" spans="2:27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11">C66+1</f>
        <v>2018</v>
      </c>
      <c r="D67" s="41">
        <v>2.4E-2</v>
      </c>
      <c r="E67" s="85"/>
      <c r="F67" s="87">
        <f t="shared" ref="F67:F74" si="12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11"/>
        <v>2019</v>
      </c>
      <c r="D68" s="41">
        <v>1.7999999999999999E-2</v>
      </c>
      <c r="E68" s="85"/>
      <c r="F68" s="87">
        <f t="shared" si="12"/>
        <v>2028</v>
      </c>
      <c r="G68" s="41">
        <v>2.3E-2</v>
      </c>
      <c r="H68" s="41"/>
      <c r="I68" s="87">
        <f t="shared" ref="I68:I74" si="13">I67+1</f>
        <v>2037</v>
      </c>
      <c r="J68" s="41">
        <v>2.1000000000000001E-2</v>
      </c>
    </row>
    <row r="69" spans="3:14">
      <c r="C69" s="87">
        <f t="shared" si="11"/>
        <v>2020</v>
      </c>
      <c r="D69" s="41">
        <v>1.9E-2</v>
      </c>
      <c r="E69" s="85"/>
      <c r="F69" s="87">
        <f t="shared" si="12"/>
        <v>2029</v>
      </c>
      <c r="G69" s="41">
        <v>2.3E-2</v>
      </c>
      <c r="H69" s="41"/>
      <c r="I69" s="87">
        <f t="shared" si="13"/>
        <v>2038</v>
      </c>
      <c r="J69" s="41">
        <v>2.1000000000000001E-2</v>
      </c>
    </row>
    <row r="70" spans="3:14">
      <c r="C70" s="87">
        <f t="shared" si="11"/>
        <v>2021</v>
      </c>
      <c r="D70" s="41">
        <v>0.02</v>
      </c>
      <c r="E70" s="85"/>
      <c r="F70" s="87">
        <f t="shared" si="12"/>
        <v>2030</v>
      </c>
      <c r="G70" s="41">
        <v>2.1999999999999999E-2</v>
      </c>
      <c r="H70" s="41"/>
      <c r="I70" s="87">
        <f t="shared" si="13"/>
        <v>2039</v>
      </c>
      <c r="J70" s="41">
        <v>2.1000000000000001E-2</v>
      </c>
    </row>
    <row r="71" spans="3:14">
      <c r="C71" s="87">
        <f t="shared" si="11"/>
        <v>2022</v>
      </c>
      <c r="D71" s="41">
        <v>2.5000000000000001E-2</v>
      </c>
      <c r="E71" s="85"/>
      <c r="F71" s="87">
        <f t="shared" si="12"/>
        <v>2031</v>
      </c>
      <c r="G71" s="41">
        <v>2.1999999999999999E-2</v>
      </c>
      <c r="H71" s="41"/>
      <c r="I71" s="87">
        <f t="shared" si="13"/>
        <v>2040</v>
      </c>
      <c r="J71" s="41">
        <v>2.1000000000000001E-2</v>
      </c>
    </row>
    <row r="72" spans="3:14" s="120" customFormat="1">
      <c r="C72" s="87">
        <f t="shared" si="11"/>
        <v>2023</v>
      </c>
      <c r="D72" s="41">
        <v>2.5000000000000001E-2</v>
      </c>
      <c r="E72" s="86"/>
      <c r="F72" s="87">
        <f t="shared" si="12"/>
        <v>2032</v>
      </c>
      <c r="G72" s="41">
        <v>2.1999999999999999E-2</v>
      </c>
      <c r="H72" s="41"/>
      <c r="I72" s="87">
        <f t="shared" si="13"/>
        <v>2041</v>
      </c>
      <c r="J72" s="41">
        <v>2.1000000000000001E-2</v>
      </c>
      <c r="N72" s="165"/>
    </row>
    <row r="73" spans="3:14" s="120" customFormat="1">
      <c r="C73" s="87">
        <f t="shared" si="11"/>
        <v>2024</v>
      </c>
      <c r="D73" s="41">
        <v>2.4E-2</v>
      </c>
      <c r="E73" s="86"/>
      <c r="F73" s="87">
        <f t="shared" si="12"/>
        <v>2033</v>
      </c>
      <c r="G73" s="41">
        <v>2.1000000000000001E-2</v>
      </c>
      <c r="H73" s="41"/>
      <c r="I73" s="87">
        <f t="shared" si="13"/>
        <v>2042</v>
      </c>
      <c r="J73" s="41">
        <v>2.1000000000000001E-2</v>
      </c>
      <c r="N73" s="165"/>
    </row>
    <row r="74" spans="3:14" s="120" customFormat="1">
      <c r="C74" s="87">
        <f t="shared" si="11"/>
        <v>2025</v>
      </c>
      <c r="D74" s="41">
        <v>2.3E-2</v>
      </c>
      <c r="E74" s="86"/>
      <c r="F74" s="87">
        <f t="shared" si="12"/>
        <v>2034</v>
      </c>
      <c r="G74" s="41">
        <v>2.1000000000000001E-2</v>
      </c>
      <c r="H74" s="41"/>
      <c r="I74" s="87">
        <f t="shared" si="13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topLeftCell="A2" workbookViewId="0"/>
  </sheetViews>
  <sheetFormatPr defaultColWidth="9.33203125" defaultRowHeight="12.75"/>
  <cols>
    <col min="1" max="1" width="2.83203125" style="3" customWidth="1"/>
    <col min="2" max="2" width="7" style="3" customWidth="1"/>
    <col min="3" max="12" width="10.1640625" style="3" customWidth="1"/>
    <col min="13" max="13" width="10.1640625" style="5" customWidth="1"/>
    <col min="14" max="15" width="10.1640625" style="3" customWidth="1"/>
    <col min="16" max="16" width="1.6640625" style="3" customWidth="1"/>
    <col min="17" max="16384" width="9.33203125" style="3"/>
  </cols>
  <sheetData>
    <row r="1" spans="2:16" s="225" customFormat="1" ht="15.75" hidden="1">
      <c r="B1" s="1" t="s">
        <v>35</v>
      </c>
      <c r="C1" s="1"/>
      <c r="D1" s="1"/>
      <c r="E1" s="1"/>
      <c r="F1" s="1"/>
      <c r="G1" s="222"/>
      <c r="H1" s="1"/>
      <c r="I1" s="1"/>
      <c r="J1" s="1"/>
      <c r="K1" s="1"/>
      <c r="L1" s="223"/>
      <c r="M1" s="224"/>
      <c r="N1" s="224"/>
      <c r="O1" s="224"/>
      <c r="P1" s="224"/>
    </row>
    <row r="2" spans="2:16" s="225" customFormat="1" ht="5.25" customHeight="1">
      <c r="B2" s="1"/>
      <c r="C2" s="1"/>
      <c r="D2" s="1"/>
      <c r="E2" s="1"/>
      <c r="F2" s="1"/>
      <c r="G2" s="222"/>
      <c r="H2" s="1"/>
      <c r="I2" s="1"/>
      <c r="J2" s="1"/>
      <c r="K2" s="1"/>
      <c r="L2" s="223"/>
      <c r="M2" s="224"/>
      <c r="N2" s="224"/>
      <c r="O2" s="224"/>
      <c r="P2" s="224"/>
    </row>
    <row r="3" spans="2:16" s="225" customFormat="1" ht="15.75">
      <c r="B3" s="1" t="s">
        <v>94</v>
      </c>
      <c r="C3" s="1"/>
      <c r="D3" s="1"/>
      <c r="E3" s="1"/>
      <c r="F3" s="1"/>
      <c r="G3" s="222"/>
      <c r="H3" s="1"/>
      <c r="I3" s="1"/>
      <c r="J3" s="1"/>
      <c r="K3" s="1"/>
      <c r="L3" s="223"/>
      <c r="M3" s="224"/>
      <c r="N3" s="224"/>
      <c r="O3" s="224"/>
      <c r="P3" s="224"/>
    </row>
    <row r="4" spans="2:16" s="227" customFormat="1" ht="15">
      <c r="B4" s="4" t="s">
        <v>95</v>
      </c>
      <c r="C4" s="4"/>
      <c r="D4" s="4"/>
      <c r="E4" s="4"/>
      <c r="F4" s="4"/>
      <c r="G4" s="4"/>
      <c r="H4" s="4"/>
      <c r="I4" s="4"/>
      <c r="J4" s="4"/>
      <c r="K4" s="4"/>
      <c r="L4" s="4"/>
      <c r="M4" s="226"/>
      <c r="N4" s="226"/>
      <c r="O4" s="226"/>
      <c r="P4" s="226"/>
    </row>
    <row r="5" spans="2:16" s="227" customFormat="1" ht="15">
      <c r="B5" s="4" t="str">
        <f ca="1">'Table 1'!B5</f>
        <v>Elektron Solar - 80.0 MW and 29.4%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s="227" customFormat="1" ht="15" hidden="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26"/>
      <c r="N6" s="226"/>
      <c r="O6" s="226"/>
      <c r="P6" s="226"/>
    </row>
    <row r="7" spans="2:16">
      <c r="D7" s="228"/>
      <c r="E7" s="228"/>
      <c r="F7" s="228"/>
      <c r="G7" s="229"/>
      <c r="H7" s="229"/>
      <c r="I7" s="229"/>
      <c r="J7" s="229"/>
      <c r="K7" s="229"/>
      <c r="L7" s="229"/>
      <c r="M7" s="230"/>
    </row>
    <row r="8" spans="2:16">
      <c r="B8" s="231"/>
      <c r="C8" s="231"/>
      <c r="D8" s="232" t="s">
        <v>96</v>
      </c>
      <c r="E8" s="233"/>
      <c r="F8" s="233"/>
      <c r="G8" s="232"/>
      <c r="H8" s="232"/>
      <c r="I8" s="234" t="s">
        <v>97</v>
      </c>
      <c r="J8" s="235"/>
      <c r="K8" s="235"/>
      <c r="L8" s="236"/>
      <c r="M8" s="237" t="s">
        <v>96</v>
      </c>
      <c r="N8" s="238"/>
      <c r="O8" s="239"/>
    </row>
    <row r="9" spans="2:16">
      <c r="B9" s="240" t="str">
        <f>'[11]Avoided Costs'!B4</f>
        <v>Year</v>
      </c>
      <c r="C9" s="240" t="str">
        <f>'[11]Avoided Costs'!C4</f>
        <v>Annual</v>
      </c>
      <c r="D9" s="241" t="str">
        <f>'[11]Avoided Costs'!D4</f>
        <v>Jan</v>
      </c>
      <c r="E9" s="242" t="str">
        <f>'[11]Avoided Costs'!E4</f>
        <v>Feb</v>
      </c>
      <c r="F9" s="242" t="str">
        <f>'[11]Avoided Costs'!F4</f>
        <v>Mar</v>
      </c>
      <c r="G9" s="242" t="str">
        <f>'[11]Avoided Costs'!G4</f>
        <v>Apr</v>
      </c>
      <c r="H9" s="243" t="str">
        <f>'[11]Avoided Costs'!H4</f>
        <v>May</v>
      </c>
      <c r="I9" s="172" t="str">
        <f>'[11]Avoided Costs'!I4</f>
        <v>Jun</v>
      </c>
      <c r="J9" s="172" t="str">
        <f>'[11]Avoided Costs'!J4</f>
        <v>Jul</v>
      </c>
      <c r="K9" s="172" t="str">
        <f>'[11]Avoided Costs'!K4</f>
        <v>Aug</v>
      </c>
      <c r="L9" s="172" t="str">
        <f>'[11]Avoided Costs'!L4</f>
        <v>Sep</v>
      </c>
      <c r="M9" s="241" t="str">
        <f>'[11]Avoided Costs'!M4</f>
        <v>Oct</v>
      </c>
      <c r="N9" s="242" t="str">
        <f>'[11]Avoided Costs'!N4</f>
        <v>Nov</v>
      </c>
      <c r="O9" s="243" t="str">
        <f>'[11]Avoided Costs'!O4</f>
        <v>Dec</v>
      </c>
    </row>
    <row r="10" spans="2:16" ht="12.75" customHeight="1">
      <c r="B10" s="221"/>
      <c r="C10" s="221"/>
      <c r="D10" s="244"/>
      <c r="E10" s="244"/>
      <c r="F10" s="244"/>
      <c r="G10" s="244"/>
      <c r="H10" s="244"/>
      <c r="I10" s="244"/>
      <c r="J10" s="244"/>
      <c r="K10" s="244"/>
      <c r="L10" s="244"/>
      <c r="M10" s="244"/>
      <c r="N10" s="244"/>
      <c r="O10" s="5"/>
    </row>
    <row r="11" spans="2:16" ht="12.75" customHeight="1">
      <c r="B11" s="245" t="s">
        <v>98</v>
      </c>
      <c r="C11" s="245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5"/>
    </row>
    <row r="12" spans="2:16" ht="12.75" hidden="1" customHeight="1">
      <c r="B12" s="246"/>
      <c r="C12" s="247"/>
      <c r="D12" s="8"/>
      <c r="E12" s="8"/>
      <c r="F12" s="8"/>
      <c r="G12" s="8"/>
      <c r="H12" s="13"/>
      <c r="I12" s="248"/>
      <c r="J12" s="249"/>
      <c r="K12" s="249"/>
      <c r="L12" s="250"/>
      <c r="M12" s="248"/>
      <c r="N12" s="249"/>
      <c r="O12" s="250"/>
    </row>
    <row r="13" spans="2:16" ht="12.75" customHeight="1">
      <c r="B13" s="251">
        <f>'[11]Avoided Costs'!B7</f>
        <v>2022</v>
      </c>
      <c r="C13" s="252">
        <f>'[11]Avoided Costs'!C7</f>
        <v>13.816527489450998</v>
      </c>
      <c r="D13" s="253">
        <f>'[11]Avoided Costs'!D7</f>
        <v>0</v>
      </c>
      <c r="E13" s="253">
        <f>'[11]Avoided Costs'!E7</f>
        <v>0</v>
      </c>
      <c r="F13" s="253">
        <f>'[11]Avoided Costs'!F7</f>
        <v>0</v>
      </c>
      <c r="G13" s="253">
        <f>'[11]Avoided Costs'!G7</f>
        <v>0</v>
      </c>
      <c r="H13" s="254">
        <f>'[11]Avoided Costs'!H7</f>
        <v>0</v>
      </c>
      <c r="I13" s="255">
        <f>'[11]Avoided Costs'!I7</f>
        <v>0</v>
      </c>
      <c r="J13" s="253">
        <f>'[11]Avoided Costs'!J7</f>
        <v>0</v>
      </c>
      <c r="K13" s="253">
        <f>'[11]Avoided Costs'!K7</f>
        <v>0</v>
      </c>
      <c r="L13" s="254">
        <f>'[11]Avoided Costs'!L7</f>
        <v>0</v>
      </c>
      <c r="M13" s="255">
        <f>'[11]Avoided Costs'!M7</f>
        <v>0</v>
      </c>
      <c r="N13" s="253">
        <f>'[11]Avoided Costs'!N7</f>
        <v>0</v>
      </c>
      <c r="O13" s="254">
        <f>'[11]Avoided Costs'!O7</f>
        <v>13.816527489453073</v>
      </c>
    </row>
    <row r="14" spans="2:16" ht="12.75" customHeight="1">
      <c r="B14" s="268">
        <f>'[11]Avoided Costs'!B8</f>
        <v>2023</v>
      </c>
      <c r="C14" s="256">
        <f>'[11]Avoided Costs'!C8</f>
        <v>14.985425593154607</v>
      </c>
      <c r="D14" s="257">
        <f>'[11]Avoided Costs'!D8</f>
        <v>13.590448228998147</v>
      </c>
      <c r="E14" s="257">
        <f>'[11]Avoided Costs'!E8</f>
        <v>12.897063381171579</v>
      </c>
      <c r="F14" s="257">
        <f>'[11]Avoided Costs'!F8</f>
        <v>10.622591232049766</v>
      </c>
      <c r="G14" s="257">
        <f>'[11]Avoided Costs'!G8</f>
        <v>9.4933224736298225</v>
      </c>
      <c r="H14" s="258">
        <f>'[11]Avoided Costs'!H8</f>
        <v>11.702566762247413</v>
      </c>
      <c r="I14" s="259">
        <f>'[11]Avoided Costs'!I8</f>
        <v>13.406585272202117</v>
      </c>
      <c r="J14" s="257">
        <f>'[11]Avoided Costs'!J8</f>
        <v>23.633181874117593</v>
      </c>
      <c r="K14" s="257">
        <f>'[11]Avoided Costs'!K8</f>
        <v>21.512599503104433</v>
      </c>
      <c r="L14" s="258">
        <f>'[11]Avoided Costs'!L8</f>
        <v>16.002545830644006</v>
      </c>
      <c r="M14" s="259">
        <f>'[11]Avoided Costs'!M8</f>
        <v>12.924642084912312</v>
      </c>
      <c r="N14" s="257">
        <f>'[11]Avoided Costs'!N8</f>
        <v>12.879883438001464</v>
      </c>
      <c r="O14" s="258">
        <f>'[11]Avoided Costs'!O8</f>
        <v>14.172745576703958</v>
      </c>
    </row>
    <row r="15" spans="2:16" ht="12.75" customHeight="1">
      <c r="B15" s="268">
        <f>'[11]Avoided Costs'!B9</f>
        <v>2024</v>
      </c>
      <c r="C15" s="256">
        <f>'[11]Avoided Costs'!C9</f>
        <v>3.671877147255282</v>
      </c>
      <c r="D15" s="257">
        <f>'[11]Avoided Costs'!D9</f>
        <v>3.5912005453861813</v>
      </c>
      <c r="E15" s="257">
        <f>'[11]Avoided Costs'!E9</f>
        <v>0.87769953969528702</v>
      </c>
      <c r="F15" s="257">
        <f>'[11]Avoided Costs'!F9</f>
        <v>-1.8621502311351668</v>
      </c>
      <c r="G15" s="257">
        <f>'[11]Avoided Costs'!G9</f>
        <v>-1.1970874276762138</v>
      </c>
      <c r="H15" s="258">
        <f>'[11]Avoided Costs'!H9</f>
        <v>2.6343154776288555</v>
      </c>
      <c r="I15" s="259">
        <f>'[11]Avoided Costs'!I9</f>
        <v>3.576330793479042</v>
      </c>
      <c r="J15" s="257">
        <f>'[11]Avoided Costs'!J9</f>
        <v>10.370693134343961</v>
      </c>
      <c r="K15" s="257">
        <f>'[11]Avoided Costs'!K9</f>
        <v>8.9362988271234993</v>
      </c>
      <c r="L15" s="258">
        <f>'[11]Avoided Costs'!L9</f>
        <v>4.398172200259749</v>
      </c>
      <c r="M15" s="259">
        <f>'[11]Avoided Costs'!M9</f>
        <v>1.5472936894085503</v>
      </c>
      <c r="N15" s="257">
        <f>'[11]Avoided Costs'!N9</f>
        <v>2.0994727616763504</v>
      </c>
      <c r="O15" s="258">
        <f>'[11]Avoided Costs'!O9</f>
        <v>2.5784588472361536</v>
      </c>
    </row>
    <row r="16" spans="2:16" ht="12.75" customHeight="1">
      <c r="B16" s="268">
        <f>'[11]Avoided Costs'!B10</f>
        <v>2025</v>
      </c>
      <c r="C16" s="256">
        <f>'[11]Avoided Costs'!C10</f>
        <v>3.8699489947400405</v>
      </c>
      <c r="D16" s="257">
        <f>'[11]Avoided Costs'!D10</f>
        <v>4.1704949244697929</v>
      </c>
      <c r="E16" s="257">
        <f>'[11]Avoided Costs'!E10</f>
        <v>2.2924970270539688</v>
      </c>
      <c r="F16" s="257">
        <f>'[11]Avoided Costs'!F10</f>
        <v>-2.2703395563681661</v>
      </c>
      <c r="G16" s="257">
        <f>'[11]Avoided Costs'!G10</f>
        <v>-0.93456756384493145</v>
      </c>
      <c r="H16" s="258">
        <f>'[11]Avoided Costs'!H10</f>
        <v>2.3856380763584393</v>
      </c>
      <c r="I16" s="259">
        <f>'[11]Avoided Costs'!I10</f>
        <v>4.3545421673045768</v>
      </c>
      <c r="J16" s="257">
        <f>'[11]Avoided Costs'!J10</f>
        <v>9.5445457026161833</v>
      </c>
      <c r="K16" s="257">
        <f>'[11]Avoided Costs'!K10</f>
        <v>9.2632010304915671</v>
      </c>
      <c r="L16" s="258">
        <f>'[11]Avoided Costs'!L10</f>
        <v>5.3579336815606338</v>
      </c>
      <c r="M16" s="259">
        <f>'[11]Avoided Costs'!M10</f>
        <v>1.7994064119793691</v>
      </c>
      <c r="N16" s="257">
        <f>'[11]Avoided Costs'!N10</f>
        <v>1.8422562906652191</v>
      </c>
      <c r="O16" s="258">
        <f>'[11]Avoided Costs'!O10</f>
        <v>2.6043871554933857</v>
      </c>
    </row>
    <row r="17" spans="2:15" ht="12.75" customHeight="1">
      <c r="B17" s="268">
        <f>'[11]Avoided Costs'!B11</f>
        <v>2026</v>
      </c>
      <c r="C17" s="256">
        <f>'[11]Avoided Costs'!C11</f>
        <v>4.4914183105462175</v>
      </c>
      <c r="D17" s="257">
        <f>'[11]Avoided Costs'!D11</f>
        <v>4.0137973377592058</v>
      </c>
      <c r="E17" s="257">
        <f>'[11]Avoided Costs'!E11</f>
        <v>2.2618310049357189</v>
      </c>
      <c r="F17" s="257">
        <f>'[11]Avoided Costs'!F11</f>
        <v>-1.9070085343880627</v>
      </c>
      <c r="G17" s="257">
        <f>'[11]Avoided Costs'!G11</f>
        <v>-0.48881613099567461</v>
      </c>
      <c r="H17" s="258">
        <f>'[11]Avoided Costs'!H11</f>
        <v>2.3560613108494715</v>
      </c>
      <c r="I17" s="259">
        <f>'[11]Avoided Costs'!I11</f>
        <v>5.1540170797919922</v>
      </c>
      <c r="J17" s="257">
        <f>'[11]Avoided Costs'!J11</f>
        <v>11.138835238667967</v>
      </c>
      <c r="K17" s="257">
        <f>'[11]Avoided Costs'!K11</f>
        <v>10.525349598296758</v>
      </c>
      <c r="L17" s="258">
        <f>'[11]Avoided Costs'!L11</f>
        <v>4.9014805153594567</v>
      </c>
      <c r="M17" s="259">
        <f>'[11]Avoided Costs'!M11</f>
        <v>2.7830168384751066</v>
      </c>
      <c r="N17" s="257">
        <f>'[11]Avoided Costs'!N11</f>
        <v>3.6864834414850125</v>
      </c>
      <c r="O17" s="258">
        <f>'[11]Avoided Costs'!O11</f>
        <v>2.7170228029165688</v>
      </c>
    </row>
    <row r="18" spans="2:15" ht="12.75" customHeight="1">
      <c r="B18" s="268">
        <f>'[11]Avoided Costs'!B12</f>
        <v>2027</v>
      </c>
      <c r="C18" s="256">
        <f>'[11]Avoided Costs'!C12</f>
        <v>5.4441352539762082</v>
      </c>
      <c r="D18" s="257">
        <f>'[11]Avoided Costs'!D12</f>
        <v>4.6973329223646063</v>
      </c>
      <c r="E18" s="257">
        <f>'[11]Avoided Costs'!E12</f>
        <v>2.6100135169591283</v>
      </c>
      <c r="F18" s="257">
        <f>'[11]Avoided Costs'!F12</f>
        <v>-1.5619026464829744</v>
      </c>
      <c r="G18" s="257">
        <f>'[11]Avoided Costs'!G12</f>
        <v>-0.19285421562121752</v>
      </c>
      <c r="H18" s="258">
        <f>'[11]Avoided Costs'!H12</f>
        <v>3.8877935747878176</v>
      </c>
      <c r="I18" s="259">
        <f>'[11]Avoided Costs'!I12</f>
        <v>5.3530433497621717</v>
      </c>
      <c r="J18" s="257">
        <f>'[11]Avoided Costs'!J12</f>
        <v>13.640208148967661</v>
      </c>
      <c r="K18" s="257">
        <f>'[11]Avoided Costs'!K12</f>
        <v>11.960944165766724</v>
      </c>
      <c r="L18" s="258">
        <f>'[11]Avoided Costs'!L12</f>
        <v>5.7700505288891328</v>
      </c>
      <c r="M18" s="259">
        <f>'[11]Avoided Costs'!M12</f>
        <v>4.0660617033597442</v>
      </c>
      <c r="N18" s="257">
        <f>'[11]Avoided Costs'!N12</f>
        <v>3.5285771231890077</v>
      </c>
      <c r="O18" s="258">
        <f>'[11]Avoided Costs'!O12</f>
        <v>2.8883622133597089</v>
      </c>
    </row>
    <row r="19" spans="2:15" ht="12.75" customHeight="1">
      <c r="B19" s="268">
        <f>'[11]Avoided Costs'!B13</f>
        <v>2028</v>
      </c>
      <c r="C19" s="256">
        <f>'[11]Avoided Costs'!C13</f>
        <v>8.0581019600445085</v>
      </c>
      <c r="D19" s="257">
        <f>'[11]Avoided Costs'!D13</f>
        <v>6.6604581550644051</v>
      </c>
      <c r="E19" s="257">
        <f>'[11]Avoided Costs'!E13</f>
        <v>4.6245336041458467</v>
      </c>
      <c r="F19" s="257">
        <f>'[11]Avoided Costs'!F13</f>
        <v>1.704476481376938</v>
      </c>
      <c r="G19" s="257">
        <f>'[11]Avoided Costs'!G13</f>
        <v>1.5447067284238525</v>
      </c>
      <c r="H19" s="258">
        <f>'[11]Avoided Costs'!H13</f>
        <v>5.3934092077760676</v>
      </c>
      <c r="I19" s="259">
        <f>'[11]Avoided Costs'!I13</f>
        <v>7.8003077023461023</v>
      </c>
      <c r="J19" s="257">
        <f>'[11]Avoided Costs'!J13</f>
        <v>18.180369829819</v>
      </c>
      <c r="K19" s="257">
        <f>'[11]Avoided Costs'!K13</f>
        <v>16.521270105228449</v>
      </c>
      <c r="L19" s="258">
        <f>'[11]Avoided Costs'!L13</f>
        <v>7.8682887805352424</v>
      </c>
      <c r="M19" s="259">
        <f>'[11]Avoided Costs'!M13</f>
        <v>5.4903404475409037</v>
      </c>
      <c r="N19" s="257">
        <f>'[11]Avoided Costs'!N13</f>
        <v>5.0158297337177613</v>
      </c>
      <c r="O19" s="258">
        <f>'[11]Avoided Costs'!O13</f>
        <v>4.8877593311200638</v>
      </c>
    </row>
    <row r="20" spans="2:15" ht="12.75" customHeight="1">
      <c r="B20" s="268">
        <f>'[11]Avoided Costs'!B14</f>
        <v>2029</v>
      </c>
      <c r="C20" s="256">
        <f>'[11]Avoided Costs'!C14</f>
        <v>9.1721043222078897</v>
      </c>
      <c r="D20" s="257">
        <f>'[11]Avoided Costs'!D14</f>
        <v>6.0921235341552462</v>
      </c>
      <c r="E20" s="257">
        <f>'[11]Avoided Costs'!E14</f>
        <v>5.4772034465178594</v>
      </c>
      <c r="F20" s="257">
        <f>'[11]Avoided Costs'!F14</f>
        <v>2.4633683846476844</v>
      </c>
      <c r="G20" s="257">
        <f>'[11]Avoided Costs'!G14</f>
        <v>3.3023575779515926</v>
      </c>
      <c r="H20" s="258">
        <f>'[11]Avoided Costs'!H14</f>
        <v>4.5587813938023691</v>
      </c>
      <c r="I20" s="259">
        <f>'[11]Avoided Costs'!I14</f>
        <v>7.8056061929186251</v>
      </c>
      <c r="J20" s="257">
        <f>'[11]Avoided Costs'!J14</f>
        <v>21.126111276146183</v>
      </c>
      <c r="K20" s="257">
        <f>'[11]Avoided Costs'!K14</f>
        <v>20.469084369339321</v>
      </c>
      <c r="L20" s="258">
        <f>'[11]Avoided Costs'!L14</f>
        <v>8.5777250040001238</v>
      </c>
      <c r="M20" s="259">
        <f>'[11]Avoided Costs'!M14</f>
        <v>6.7867717917695494</v>
      </c>
      <c r="N20" s="257">
        <f>'[11]Avoided Costs'!N14</f>
        <v>5.2326041044362173</v>
      </c>
      <c r="O20" s="258">
        <f>'[11]Avoided Costs'!O14</f>
        <v>3.6924710271899901</v>
      </c>
    </row>
    <row r="21" spans="2:15" ht="12.75" customHeight="1">
      <c r="B21" s="268">
        <f>'[11]Avoided Costs'!B15</f>
        <v>2030</v>
      </c>
      <c r="C21" s="256">
        <f>'[11]Avoided Costs'!C15</f>
        <v>6.2487042582876615</v>
      </c>
      <c r="D21" s="257">
        <f>'[11]Avoided Costs'!D15</f>
        <v>3.3796544285354648</v>
      </c>
      <c r="E21" s="257">
        <f>'[11]Avoided Costs'!E15</f>
        <v>1.7616246371695696</v>
      </c>
      <c r="F21" s="257">
        <f>'[11]Avoided Costs'!F15</f>
        <v>1.018329065951731</v>
      </c>
      <c r="G21" s="257">
        <f>'[11]Avoided Costs'!G15</f>
        <v>2.4977140721000617</v>
      </c>
      <c r="H21" s="258">
        <f>'[11]Avoided Costs'!H15</f>
        <v>1.5877440458512329</v>
      </c>
      <c r="I21" s="259">
        <f>'[11]Avoided Costs'!I15</f>
        <v>5.3095711306636941</v>
      </c>
      <c r="J21" s="257">
        <f>'[11]Avoided Costs'!J15</f>
        <v>16.397887893803397</v>
      </c>
      <c r="K21" s="257">
        <f>'[11]Avoided Costs'!K15</f>
        <v>15.240197226918506</v>
      </c>
      <c r="L21" s="258">
        <f>'[11]Avoided Costs'!L15</f>
        <v>5.9207115637712642</v>
      </c>
      <c r="M21" s="259">
        <f>'[11]Avoided Costs'!M15</f>
        <v>4.4542258452516235</v>
      </c>
      <c r="N21" s="257">
        <f>'[11]Avoided Costs'!N15</f>
        <v>1.965235769494873</v>
      </c>
      <c r="O21" s="258">
        <f>'[11]Avoided Costs'!O15</f>
        <v>3.4193623269977484</v>
      </c>
    </row>
    <row r="22" spans="2:15" ht="12.75" customHeight="1">
      <c r="B22" s="268">
        <f>'[11]Avoided Costs'!B16</f>
        <v>2031</v>
      </c>
      <c r="C22" s="256">
        <f>'[11]Avoided Costs'!C16</f>
        <v>8.1048528598521941</v>
      </c>
      <c r="D22" s="257">
        <f>'[11]Avoided Costs'!D16</f>
        <v>5.8632598584785214</v>
      </c>
      <c r="E22" s="257">
        <f>'[11]Avoided Costs'!E16</f>
        <v>4.2624329823141434</v>
      </c>
      <c r="F22" s="257">
        <f>'[11]Avoided Costs'!F16</f>
        <v>3.2299201863128282</v>
      </c>
      <c r="G22" s="257">
        <f>'[11]Avoided Costs'!G16</f>
        <v>4.662682643338889</v>
      </c>
      <c r="H22" s="258">
        <f>'[11]Avoided Costs'!H16</f>
        <v>3.7447303840911066</v>
      </c>
      <c r="I22" s="259">
        <f>'[11]Avoided Costs'!I16</f>
        <v>6.8899464275587876</v>
      </c>
      <c r="J22" s="257">
        <f>'[11]Avoided Costs'!J16</f>
        <v>18.233221052194427</v>
      </c>
      <c r="K22" s="257">
        <f>'[11]Avoided Costs'!K16</f>
        <v>16.540290314280817</v>
      </c>
      <c r="L22" s="258">
        <f>'[11]Avoided Costs'!L16</f>
        <v>8.4687147753411551</v>
      </c>
      <c r="M22" s="259">
        <f>'[11]Avoided Costs'!M16</f>
        <v>5.421613670064021</v>
      </c>
      <c r="N22" s="257">
        <f>'[11]Avoided Costs'!N16</f>
        <v>3.9401430126051427</v>
      </c>
      <c r="O22" s="258">
        <f>'[11]Avoided Costs'!O16</f>
        <v>3.5907039701972625</v>
      </c>
    </row>
    <row r="23" spans="2:15" ht="12.75" customHeight="1">
      <c r="B23" s="268">
        <f>'[11]Avoided Costs'!B17</f>
        <v>2032</v>
      </c>
      <c r="C23" s="256">
        <f>'[11]Avoided Costs'!C17</f>
        <v>10.403175435326649</v>
      </c>
      <c r="D23" s="257">
        <f>'[11]Avoided Costs'!D17</f>
        <v>6.8857987894210861</v>
      </c>
      <c r="E23" s="257">
        <f>'[11]Avoided Costs'!E17</f>
        <v>5.6764960184431432</v>
      </c>
      <c r="F23" s="257">
        <f>'[11]Avoided Costs'!F17</f>
        <v>5.2872162884546903</v>
      </c>
      <c r="G23" s="257">
        <f>'[11]Avoided Costs'!G17</f>
        <v>6.367019066230819</v>
      </c>
      <c r="H23" s="258">
        <f>'[11]Avoided Costs'!H17</f>
        <v>3.7870317984633823</v>
      </c>
      <c r="I23" s="259">
        <f>'[11]Avoided Costs'!I17</f>
        <v>9.2317323082386462</v>
      </c>
      <c r="J23" s="257">
        <f>'[11]Avoided Costs'!J17</f>
        <v>21.794877848398936</v>
      </c>
      <c r="K23" s="257">
        <f>'[11]Avoided Costs'!K17</f>
        <v>20.31208809138684</v>
      </c>
      <c r="L23" s="258">
        <f>'[11]Avoided Costs'!L17</f>
        <v>11.078306073996609</v>
      </c>
      <c r="M23" s="259">
        <f>'[11]Avoided Costs'!M17</f>
        <v>9.2329787533687639</v>
      </c>
      <c r="N23" s="257">
        <f>'[11]Avoided Costs'!N17</f>
        <v>6.7898378297665856</v>
      </c>
      <c r="O23" s="258">
        <f>'[11]Avoided Costs'!O17</f>
        <v>3.9649221127342673</v>
      </c>
    </row>
    <row r="24" spans="2:15" ht="12.75" customHeight="1">
      <c r="B24" s="268">
        <f>'[11]Avoided Costs'!B18</f>
        <v>2033</v>
      </c>
      <c r="C24" s="256">
        <f>'[11]Avoided Costs'!C18</f>
        <v>10.556650430999779</v>
      </c>
      <c r="D24" s="257">
        <f>'[11]Avoided Costs'!D18</f>
        <v>6.5913871736832128</v>
      </c>
      <c r="E24" s="257">
        <f>'[11]Avoided Costs'!E18</f>
        <v>5.1296242016117164</v>
      </c>
      <c r="F24" s="257">
        <f>'[11]Avoided Costs'!F18</f>
        <v>5.8681591947098042</v>
      </c>
      <c r="G24" s="257">
        <f>'[11]Avoided Costs'!G18</f>
        <v>5.7096560661011688</v>
      </c>
      <c r="H24" s="258">
        <f>'[11]Avoided Costs'!H18</f>
        <v>3.2443781951857287</v>
      </c>
      <c r="I24" s="259">
        <f>'[11]Avoided Costs'!I18</f>
        <v>9.8131944208441588</v>
      </c>
      <c r="J24" s="257">
        <f>'[11]Avoided Costs'!J18</f>
        <v>21.539192884422899</v>
      </c>
      <c r="K24" s="257">
        <f>'[11]Avoided Costs'!K18</f>
        <v>21.666545446068671</v>
      </c>
      <c r="L24" s="258">
        <f>'[11]Avoided Costs'!L18</f>
        <v>10.164888240364334</v>
      </c>
      <c r="M24" s="259">
        <f>'[11]Avoided Costs'!M18</f>
        <v>10.005945404762363</v>
      </c>
      <c r="N24" s="257">
        <f>'[11]Avoided Costs'!N18</f>
        <v>7.1498318885230896</v>
      </c>
      <c r="O24" s="258">
        <f>'[11]Avoided Costs'!O18</f>
        <v>6.3333660903353124</v>
      </c>
    </row>
    <row r="25" spans="2:15" ht="12.75" customHeight="1">
      <c r="B25" s="268">
        <f>'[11]Avoided Costs'!B19</f>
        <v>2034</v>
      </c>
      <c r="C25" s="256">
        <f>'[11]Avoided Costs'!C19</f>
        <v>11.052742981847251</v>
      </c>
      <c r="D25" s="257">
        <f>'[11]Avoided Costs'!D19</f>
        <v>7.5603314431117878</v>
      </c>
      <c r="E25" s="257">
        <f>'[11]Avoided Costs'!E19</f>
        <v>7.6855780151542419</v>
      </c>
      <c r="F25" s="257">
        <f>'[11]Avoided Costs'!F19</f>
        <v>6.2758323485372065</v>
      </c>
      <c r="G25" s="257">
        <f>'[11]Avoided Costs'!G19</f>
        <v>5.9064592706846684</v>
      </c>
      <c r="H25" s="258">
        <f>'[11]Avoided Costs'!H19</f>
        <v>3.209362962720157</v>
      </c>
      <c r="I25" s="259">
        <f>'[11]Avoided Costs'!I19</f>
        <v>10.536551586398911</v>
      </c>
      <c r="J25" s="257">
        <f>'[11]Avoided Costs'!J19</f>
        <v>23.698569185523503</v>
      </c>
      <c r="K25" s="257">
        <f>'[11]Avoided Costs'!K19</f>
        <v>22.160123125708431</v>
      </c>
      <c r="L25" s="258">
        <f>'[11]Avoided Costs'!L19</f>
        <v>11.809428526355866</v>
      </c>
      <c r="M25" s="259">
        <f>'[11]Avoided Costs'!M19</f>
        <v>5.3172753881999757</v>
      </c>
      <c r="N25" s="257">
        <f>'[11]Avoided Costs'!N19</f>
        <v>8.4904921554218706</v>
      </c>
      <c r="O25" s="258">
        <f>'[11]Avoided Costs'!O19</f>
        <v>6.460869766025219</v>
      </c>
    </row>
    <row r="26" spans="2:15" ht="12.75" customHeight="1">
      <c r="B26" s="268">
        <f>'[11]Avoided Costs'!B20</f>
        <v>2035</v>
      </c>
      <c r="C26" s="256">
        <f>'[11]Avoided Costs'!C20</f>
        <v>11.697872000645885</v>
      </c>
      <c r="D26" s="257">
        <f>'[11]Avoided Costs'!D20</f>
        <v>9.0344155076883084</v>
      </c>
      <c r="E26" s="257">
        <f>'[11]Avoided Costs'!E20</f>
        <v>9.398226694369459</v>
      </c>
      <c r="F26" s="257">
        <f>'[11]Avoided Costs'!F20</f>
        <v>6.8494185926936737</v>
      </c>
      <c r="G26" s="257">
        <f>'[11]Avoided Costs'!G20</f>
        <v>5.0835463628758752</v>
      </c>
      <c r="H26" s="258">
        <f>'[11]Avoided Costs'!H20</f>
        <v>4.1871118865726356</v>
      </c>
      <c r="I26" s="259">
        <f>'[11]Avoided Costs'!I20</f>
        <v>10.572424537441009</v>
      </c>
      <c r="J26" s="257">
        <f>'[11]Avoided Costs'!J20</f>
        <v>23.75551998293653</v>
      </c>
      <c r="K26" s="257">
        <f>'[11]Avoided Costs'!K20</f>
        <v>22.423430252767215</v>
      </c>
      <c r="L26" s="258">
        <f>'[11]Avoided Costs'!L20</f>
        <v>12.317622224577947</v>
      </c>
      <c r="M26" s="259">
        <f>'[11]Avoided Costs'!M20</f>
        <v>9.5572726356204249</v>
      </c>
      <c r="N26" s="257">
        <f>'[11]Avoided Costs'!N20</f>
        <v>7.4007333571130562</v>
      </c>
      <c r="O26" s="258">
        <f>'[11]Avoided Costs'!O20</f>
        <v>7.5863663214958761</v>
      </c>
    </row>
    <row r="27" spans="2:15" ht="12.75" customHeight="1">
      <c r="B27" s="268">
        <f>'[11]Avoided Costs'!B21</f>
        <v>2036</v>
      </c>
      <c r="C27" s="256">
        <f>'[11]Avoided Costs'!C21</f>
        <v>13.364712757398692</v>
      </c>
      <c r="D27" s="257">
        <f>'[11]Avoided Costs'!D21</f>
        <v>10.726120864757901</v>
      </c>
      <c r="E27" s="257">
        <f>'[11]Avoided Costs'!E21</f>
        <v>9.6882981104576036</v>
      </c>
      <c r="F27" s="257">
        <f>'[11]Avoided Costs'!F21</f>
        <v>7.0622504966928039</v>
      </c>
      <c r="G27" s="257">
        <f>'[11]Avoided Costs'!G21</f>
        <v>5.7665718449994214</v>
      </c>
      <c r="H27" s="258">
        <f>'[11]Avoided Costs'!H21</f>
        <v>5.2332224320731235</v>
      </c>
      <c r="I27" s="259">
        <f>'[11]Avoided Costs'!I21</f>
        <v>13.546562735029271</v>
      </c>
      <c r="J27" s="257">
        <f>'[11]Avoided Costs'!J21</f>
        <v>26.272640892178543</v>
      </c>
      <c r="K27" s="257">
        <f>'[11]Avoided Costs'!K21</f>
        <v>23.38471118773273</v>
      </c>
      <c r="L27" s="258">
        <f>'[11]Avoided Costs'!L21</f>
        <v>13.950470755849324</v>
      </c>
      <c r="M27" s="259">
        <f>'[11]Avoided Costs'!M21</f>
        <v>9.2795989822204596</v>
      </c>
      <c r="N27" s="257">
        <f>'[11]Avoided Costs'!N21</f>
        <v>15.491489133060963</v>
      </c>
      <c r="O27" s="258">
        <f>'[11]Avoided Costs'!O21</f>
        <v>10.040945822766238</v>
      </c>
    </row>
    <row r="28" spans="2:15" ht="12.75" customHeight="1">
      <c r="B28" s="268">
        <f>'[11]Avoided Costs'!B22</f>
        <v>2037</v>
      </c>
      <c r="C28" s="256">
        <f>'[11]Avoided Costs'!C22</f>
        <v>12.34457727346174</v>
      </c>
      <c r="D28" s="257">
        <f>'[11]Avoided Costs'!D22</f>
        <v>9.5855350433743798</v>
      </c>
      <c r="E28" s="257">
        <f>'[11]Avoided Costs'!E22</f>
        <v>8.919883014247592</v>
      </c>
      <c r="F28" s="257">
        <f>'[11]Avoided Costs'!F22</f>
        <v>8.8315475799023524</v>
      </c>
      <c r="G28" s="257">
        <f>'[11]Avoided Costs'!G22</f>
        <v>7.160845819934508</v>
      </c>
      <c r="H28" s="258">
        <f>'[11]Avoided Costs'!H22</f>
        <v>4.2197562801651252</v>
      </c>
      <c r="I28" s="259">
        <f>'[11]Avoided Costs'!I22</f>
        <v>11.045227780351519</v>
      </c>
      <c r="J28" s="257">
        <f>'[11]Avoided Costs'!J22</f>
        <v>24.941994881677559</v>
      </c>
      <c r="K28" s="257">
        <f>'[11]Avoided Costs'!K22</f>
        <v>22.574555641930775</v>
      </c>
      <c r="L28" s="258">
        <f>'[11]Avoided Costs'!L22</f>
        <v>9.9394413806764756</v>
      </c>
      <c r="M28" s="259">
        <f>'[11]Avoided Costs'!M22</f>
        <v>10.882953623518112</v>
      </c>
      <c r="N28" s="257">
        <f>'[11]Avoided Costs'!N22</f>
        <v>11.068997735318867</v>
      </c>
      <c r="O28" s="258">
        <f>'[11]Avoided Costs'!O22</f>
        <v>7.9657291303423543</v>
      </c>
    </row>
    <row r="29" spans="2:15" ht="12.75" customHeight="1">
      <c r="B29" s="268">
        <f>'[11]Avoided Costs'!B23</f>
        <v>2038</v>
      </c>
      <c r="C29" s="256">
        <f>'[11]Avoided Costs'!C23</f>
        <v>12.802262206674165</v>
      </c>
      <c r="D29" s="257">
        <f>'[11]Avoided Costs'!D23</f>
        <v>12.249360225840805</v>
      </c>
      <c r="E29" s="257">
        <f>'[11]Avoided Costs'!E23</f>
        <v>9.6119644996383968</v>
      </c>
      <c r="F29" s="257">
        <f>'[11]Avoided Costs'!F23</f>
        <v>9.5677722801246023</v>
      </c>
      <c r="G29" s="257">
        <f>'[11]Avoided Costs'!G23</f>
        <v>6.9658144189953317</v>
      </c>
      <c r="H29" s="258">
        <f>'[11]Avoided Costs'!H23</f>
        <v>4.5960009942073148</v>
      </c>
      <c r="I29" s="259">
        <f>'[11]Avoided Costs'!I23</f>
        <v>11.321685421157058</v>
      </c>
      <c r="J29" s="257">
        <f>'[11]Avoided Costs'!J23</f>
        <v>24.731384181968849</v>
      </c>
      <c r="K29" s="257">
        <f>'[11]Avoided Costs'!K23</f>
        <v>22.94657290114414</v>
      </c>
      <c r="L29" s="258">
        <f>'[11]Avoided Costs'!L23</f>
        <v>8.6687484456815014</v>
      </c>
      <c r="M29" s="259">
        <f>'[11]Avoided Costs'!M23</f>
        <v>10.521835215598667</v>
      </c>
      <c r="N29" s="257">
        <f>'[11]Avoided Costs'!N23</f>
        <v>12.533311366427261</v>
      </c>
      <c r="O29" s="258">
        <f>'[11]Avoided Costs'!O23</f>
        <v>15.289876817411365</v>
      </c>
    </row>
    <row r="30" spans="2:15" ht="12.75" customHeight="1">
      <c r="B30" s="269">
        <f>'[11]Avoided Costs'!B24</f>
        <v>2039</v>
      </c>
      <c r="C30" s="261">
        <f>'[11]Avoided Costs'!C24</f>
        <v>0</v>
      </c>
      <c r="D30" s="262">
        <f>'[11]Avoided Costs'!D24</f>
        <v>0</v>
      </c>
      <c r="E30" s="262">
        <f>'[11]Avoided Costs'!E24</f>
        <v>0</v>
      </c>
      <c r="F30" s="262">
        <f>'[11]Avoided Costs'!F24</f>
        <v>0</v>
      </c>
      <c r="G30" s="262">
        <f>'[11]Avoided Costs'!G24</f>
        <v>0</v>
      </c>
      <c r="H30" s="263">
        <f>'[11]Avoided Costs'!H24</f>
        <v>0</v>
      </c>
      <c r="I30" s="264">
        <f>'[11]Avoided Costs'!I24</f>
        <v>0</v>
      </c>
      <c r="J30" s="262">
        <f>'[11]Avoided Costs'!J24</f>
        <v>0</v>
      </c>
      <c r="K30" s="262">
        <f>'[11]Avoided Costs'!K24</f>
        <v>0</v>
      </c>
      <c r="L30" s="263">
        <f>'[11]Avoided Costs'!L24</f>
        <v>0</v>
      </c>
      <c r="M30" s="264">
        <f>'[11]Avoided Costs'!M24</f>
        <v>0</v>
      </c>
      <c r="N30" s="262">
        <f>'[11]Avoided Costs'!N24</f>
        <v>0</v>
      </c>
      <c r="O30" s="263">
        <f>'[11]Avoided Costs'!O24</f>
        <v>0</v>
      </c>
    </row>
    <row r="31" spans="2:15" ht="12.75" hidden="1" customHeight="1">
      <c r="B31" s="15"/>
      <c r="C31" s="256"/>
      <c r="D31" s="257"/>
      <c r="E31" s="257"/>
      <c r="F31" s="257"/>
      <c r="G31" s="257"/>
      <c r="H31" s="258"/>
      <c r="I31" s="259"/>
      <c r="J31" s="257"/>
      <c r="K31" s="257"/>
      <c r="L31" s="258"/>
      <c r="M31" s="259"/>
      <c r="N31" s="257"/>
      <c r="O31" s="258"/>
    </row>
    <row r="32" spans="2:15" ht="12.75" hidden="1" customHeight="1">
      <c r="B32" s="260"/>
      <c r="C32" s="261"/>
      <c r="D32" s="262"/>
      <c r="E32" s="262"/>
      <c r="F32" s="262"/>
      <c r="G32" s="262"/>
      <c r="H32" s="263"/>
      <c r="I32" s="264"/>
      <c r="J32" s="262"/>
      <c r="K32" s="262"/>
      <c r="L32" s="263"/>
      <c r="M32" s="264"/>
      <c r="N32" s="262"/>
      <c r="O32" s="263"/>
    </row>
    <row r="33" spans="2:16" ht="12.75" customHeight="1">
      <c r="D33" s="10"/>
      <c r="E33" s="10"/>
      <c r="F33" s="10"/>
      <c r="M33" s="265"/>
    </row>
    <row r="34" spans="2:16">
      <c r="B34" s="266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</row>
    <row r="38" spans="2:16" hidden="1">
      <c r="C38" s="267"/>
      <c r="D38" s="3">
        <v>31</v>
      </c>
      <c r="E38" s="3">
        <v>28</v>
      </c>
      <c r="F38" s="3">
        <v>31</v>
      </c>
      <c r="G38" s="3">
        <v>30</v>
      </c>
      <c r="H38" s="3">
        <v>31</v>
      </c>
      <c r="I38" s="3">
        <v>30</v>
      </c>
      <c r="J38" s="3">
        <v>31</v>
      </c>
      <c r="K38" s="3">
        <v>31</v>
      </c>
      <c r="L38" s="3">
        <v>30</v>
      </c>
      <c r="M38" s="3">
        <v>31</v>
      </c>
      <c r="N38" s="3">
        <v>30</v>
      </c>
      <c r="O38" s="3">
        <v>31</v>
      </c>
    </row>
    <row r="39" spans="2:16">
      <c r="C39" s="267"/>
    </row>
    <row r="40" spans="2:16">
      <c r="C40" s="267"/>
    </row>
    <row r="41" spans="2:16">
      <c r="C41" s="267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R345"/>
  <sheetViews>
    <sheetView topLeftCell="A2" workbookViewId="0">
      <selection activeCell="E22" sqref="E22"/>
    </sheetView>
  </sheetViews>
  <sheetFormatPr defaultColWidth="9.33203125" defaultRowHeight="12.75"/>
  <cols>
    <col min="1" max="1" width="9.33203125" style="3"/>
    <col min="2" max="2" width="15" style="3" customWidth="1"/>
    <col min="3" max="4" width="27" style="3" customWidth="1"/>
    <col min="5" max="5" width="19.5" style="3" customWidth="1"/>
    <col min="6" max="6" width="17" style="3" customWidth="1"/>
    <col min="7" max="7" width="9.33203125" style="3" customWidth="1"/>
    <col min="8" max="8" width="15" style="46" customWidth="1"/>
    <col min="9" max="10" width="16.6640625" style="32" customWidth="1"/>
    <col min="11" max="11" width="11.1640625" style="3" customWidth="1"/>
    <col min="12" max="12" width="9.33203125" style="3" customWidth="1"/>
    <col min="13" max="13" width="9.33203125" style="94" customWidth="1"/>
    <col min="14" max="14" width="10.33203125" style="94" customWidth="1"/>
    <col min="15" max="15" width="13.83203125" style="94" customWidth="1"/>
    <col min="16" max="16" width="12.83203125" style="3" customWidth="1"/>
    <col min="17" max="17" width="13.33203125" style="3" customWidth="1"/>
    <col min="18" max="18" width="9.33203125" style="3" customWidth="1"/>
    <col min="19" max="16384" width="9.33203125" style="3"/>
  </cols>
  <sheetData>
    <row r="1" spans="2:18" ht="15.75" hidden="1">
      <c r="B1" s="1" t="s">
        <v>35</v>
      </c>
      <c r="C1" s="1"/>
      <c r="D1" s="1"/>
      <c r="H1" s="29"/>
    </row>
    <row r="2" spans="2:18" ht="5.25" customHeight="1">
      <c r="B2" s="1"/>
      <c r="C2" s="1"/>
      <c r="D2" s="1"/>
      <c r="H2" s="29"/>
    </row>
    <row r="3" spans="2:18" ht="15.75">
      <c r="B3" s="1" t="s">
        <v>55</v>
      </c>
      <c r="C3" s="1"/>
      <c r="D3" s="1"/>
      <c r="H3" s="29"/>
    </row>
    <row r="4" spans="2:18" ht="15.75">
      <c r="B4" s="1" t="s">
        <v>30</v>
      </c>
      <c r="C4" s="1"/>
      <c r="D4" s="1"/>
      <c r="H4" s="95" t="s">
        <v>29</v>
      </c>
    </row>
    <row r="5" spans="2:18" ht="15.75">
      <c r="B5" s="1" t="str">
        <f ca="1">'Table 1'!$B$5</f>
        <v>Elektron Solar - 80.0 MW and 29.4% CF</v>
      </c>
      <c r="C5" s="1"/>
      <c r="D5" s="1"/>
      <c r="H5" s="96">
        <v>43921</v>
      </c>
    </row>
    <row r="6" spans="2:18">
      <c r="B6" s="11"/>
      <c r="C6" s="11"/>
      <c r="D6" s="11"/>
      <c r="H6" s="29"/>
    </row>
    <row r="7" spans="2:18" ht="14.25">
      <c r="B7" s="21"/>
      <c r="C7" s="28" t="s">
        <v>26</v>
      </c>
      <c r="D7" s="226"/>
      <c r="H7" s="29"/>
    </row>
    <row r="8" spans="2:18">
      <c r="B8" s="22"/>
      <c r="C8" s="16" t="s">
        <v>27</v>
      </c>
      <c r="D8" s="16" t="s">
        <v>27</v>
      </c>
      <c r="E8" s="16" t="s">
        <v>27</v>
      </c>
      <c r="F8" s="16" t="s">
        <v>27</v>
      </c>
      <c r="H8" s="29"/>
    </row>
    <row r="9" spans="2:18">
      <c r="B9" s="22" t="s">
        <v>0</v>
      </c>
      <c r="C9" s="22" t="str">
        <f>O16</f>
        <v>IRP - Wyo NE</v>
      </c>
      <c r="D9" s="22" t="str">
        <f>R16</f>
        <v>Naughton</v>
      </c>
      <c r="E9" s="22" t="str">
        <f>P15</f>
        <v>IRP West Side</v>
      </c>
      <c r="F9" s="22" t="str">
        <f>Q16</f>
        <v>IRP - Wyo NE</v>
      </c>
      <c r="H9" s="29"/>
    </row>
    <row r="10" spans="2:18">
      <c r="B10" s="23"/>
      <c r="C10" s="24" t="s">
        <v>21</v>
      </c>
      <c r="D10" s="24" t="s">
        <v>21</v>
      </c>
      <c r="E10" s="24" t="s">
        <v>21</v>
      </c>
      <c r="F10" s="24" t="s">
        <v>21</v>
      </c>
      <c r="H10" s="97"/>
      <c r="I10" s="98"/>
      <c r="J10" s="98"/>
    </row>
    <row r="11" spans="2:18" hidden="1">
      <c r="C11" s="12"/>
      <c r="D11" s="12"/>
      <c r="H11" s="97"/>
      <c r="I11" s="98"/>
      <c r="J11" s="98"/>
    </row>
    <row r="12" spans="2:18" hidden="1">
      <c r="C12" s="25"/>
      <c r="D12" s="25"/>
      <c r="H12" s="97"/>
      <c r="I12" s="98"/>
      <c r="J12" s="98"/>
    </row>
    <row r="13" spans="2:18" ht="6" customHeight="1">
      <c r="H13" s="99"/>
      <c r="I13" s="100"/>
      <c r="J13" s="100"/>
    </row>
    <row r="14" spans="2:18">
      <c r="B14" s="26"/>
      <c r="C14" s="27"/>
      <c r="D14" s="27"/>
      <c r="E14" s="27"/>
      <c r="F14" s="27"/>
      <c r="H14" s="101"/>
      <c r="I14" s="33"/>
      <c r="J14" s="33"/>
    </row>
    <row r="15" spans="2:18" ht="13.5" thickBot="1">
      <c r="B15" s="26"/>
      <c r="C15" s="27"/>
      <c r="D15" s="27"/>
      <c r="E15" s="27"/>
      <c r="F15" s="27"/>
      <c r="H15" s="30"/>
      <c r="I15" s="34" t="s">
        <v>59</v>
      </c>
      <c r="J15" s="34"/>
      <c r="K15" s="3" t="s">
        <v>60</v>
      </c>
      <c r="L15" s="3" t="s">
        <v>61</v>
      </c>
      <c r="P15" s="3" t="s">
        <v>60</v>
      </c>
      <c r="R15" s="3" t="s">
        <v>147</v>
      </c>
    </row>
    <row r="16" spans="2:18" ht="13.5" thickBot="1">
      <c r="B16" s="26"/>
      <c r="C16" s="27"/>
      <c r="D16" s="27"/>
      <c r="E16" s="27"/>
      <c r="F16" s="27"/>
      <c r="H16" s="30" t="s">
        <v>28</v>
      </c>
      <c r="I16" s="34" t="s">
        <v>27</v>
      </c>
      <c r="J16" s="3" t="s">
        <v>146</v>
      </c>
      <c r="K16" s="34" t="s">
        <v>27</v>
      </c>
      <c r="L16" s="34" t="s">
        <v>27</v>
      </c>
      <c r="M16" s="102" t="s">
        <v>0</v>
      </c>
      <c r="O16" s="103" t="str">
        <f>IF(_30_Geo_West&gt;0,"IRP - Wyo NE",IF(_436_CCCT_WestMain&gt;0,"West Side","IRP - Utah Greenfield"))</f>
        <v>IRP - Wyo NE</v>
      </c>
      <c r="P16" s="103" t="s">
        <v>90</v>
      </c>
      <c r="Q16" s="103" t="s">
        <v>61</v>
      </c>
      <c r="R16" s="3" t="s">
        <v>146</v>
      </c>
    </row>
    <row r="17" spans="2:18" ht="13.5" thickBot="1">
      <c r="B17" s="26">
        <v>2019</v>
      </c>
      <c r="C17" s="27">
        <f t="shared" ref="C17:C38" si="0">ROUND(SUMIF($M$17:$M$340,$B17,$I$17:$I$340)/COUNTIF($M$17:$M$340,$B17),2)</f>
        <v>2.09</v>
      </c>
      <c r="D17" s="27">
        <f t="shared" ref="D17:D38" si="1">ROUND(SUMIF($M$17:$M$340,$B17,$J$17:$J$340)/COUNTIF($M$17:$M$340,$B17),2)</f>
        <v>2.4300000000000002</v>
      </c>
      <c r="E17" s="27">
        <f t="shared" ref="E17:E38" si="2">ROUND(SUMIF($M$17:$M$340,$B17,$K$17:$K$340)/COUNTIF($M$17:$M$340,$B17),2)</f>
        <v>4.3099999999999996</v>
      </c>
      <c r="F17" s="27">
        <f t="shared" ref="F17:F38" si="3">ROUND(SUMIF($M$17:$M$340,$B17,$L$17:$L$340)/COUNTIF($M$17:$M$340,$B17),2)</f>
        <v>2.09</v>
      </c>
      <c r="H17" s="31">
        <v>42370</v>
      </c>
      <c r="I17" s="35">
        <v>2.2757987901986261</v>
      </c>
      <c r="J17" s="35">
        <v>2.2724718011978848</v>
      </c>
      <c r="K17" s="35">
        <v>2.3748742653912789</v>
      </c>
      <c r="L17" s="35">
        <v>2.2757987901986261</v>
      </c>
      <c r="M17" s="104">
        <f t="shared" ref="M17:M64" si="4">YEAR(H17)</f>
        <v>2016</v>
      </c>
      <c r="O17" s="105">
        <v>46</v>
      </c>
      <c r="P17" s="105">
        <v>43</v>
      </c>
      <c r="Q17" s="105">
        <v>46</v>
      </c>
      <c r="R17" s="105">
        <v>42</v>
      </c>
    </row>
    <row r="18" spans="2:18">
      <c r="B18" s="26">
        <f t="shared" ref="B18:B38" si="5">B17+1</f>
        <v>2020</v>
      </c>
      <c r="C18" s="27">
        <f t="shared" si="0"/>
        <v>1.6</v>
      </c>
      <c r="D18" s="27">
        <f t="shared" si="1"/>
        <v>1.72</v>
      </c>
      <c r="E18" s="27">
        <f t="shared" si="2"/>
        <v>1.89</v>
      </c>
      <c r="F18" s="27">
        <f t="shared" si="3"/>
        <v>1.6</v>
      </c>
      <c r="H18" s="31">
        <v>42401</v>
      </c>
      <c r="I18" s="35">
        <v>1.8289735727586562</v>
      </c>
      <c r="J18" s="35">
        <v>1.8414277116248936</v>
      </c>
      <c r="K18" s="35">
        <v>1.7746276302006363</v>
      </c>
      <c r="L18" s="35">
        <v>1.8289735727586562</v>
      </c>
      <c r="M18" s="104">
        <f t="shared" si="4"/>
        <v>2016</v>
      </c>
    </row>
    <row r="19" spans="2:18">
      <c r="B19" s="26">
        <f t="shared" si="5"/>
        <v>2021</v>
      </c>
      <c r="C19" s="27">
        <f t="shared" si="0"/>
        <v>2.0699999999999998</v>
      </c>
      <c r="D19" s="27">
        <f t="shared" si="1"/>
        <v>2.23</v>
      </c>
      <c r="E19" s="27">
        <f t="shared" si="2"/>
        <v>2.3199999999999998</v>
      </c>
      <c r="F19" s="27">
        <f t="shared" si="3"/>
        <v>2.0699999999999998</v>
      </c>
      <c r="H19" s="31">
        <v>42430</v>
      </c>
      <c r="I19" s="35">
        <v>1.5765269848510393</v>
      </c>
      <c r="J19" s="35">
        <v>1.5216784244226651</v>
      </c>
      <c r="K19" s="35">
        <v>1.4851256469456469</v>
      </c>
      <c r="L19" s="35">
        <v>1.5765269848510393</v>
      </c>
      <c r="M19" s="104">
        <f t="shared" si="4"/>
        <v>2016</v>
      </c>
    </row>
    <row r="20" spans="2:18">
      <c r="B20" s="26">
        <f t="shared" si="5"/>
        <v>2022</v>
      </c>
      <c r="C20" s="27">
        <f t="shared" si="0"/>
        <v>2.0299999999999998</v>
      </c>
      <c r="D20" s="27">
        <f t="shared" si="1"/>
        <v>2.17</v>
      </c>
      <c r="E20" s="27">
        <f t="shared" si="2"/>
        <v>2.2200000000000002</v>
      </c>
      <c r="F20" s="27">
        <f t="shared" si="3"/>
        <v>2.0299999999999998</v>
      </c>
      <c r="H20" s="31">
        <v>42461</v>
      </c>
      <c r="I20" s="35">
        <v>1.7513146360624383</v>
      </c>
      <c r="J20" s="35">
        <v>1.6873132248631368</v>
      </c>
      <c r="K20" s="35">
        <v>1.4973848492599942</v>
      </c>
      <c r="L20" s="35">
        <v>1.7513146360624383</v>
      </c>
      <c r="M20" s="104">
        <f t="shared" si="4"/>
        <v>2016</v>
      </c>
    </row>
    <row r="21" spans="2:18">
      <c r="B21" s="26">
        <f t="shared" si="5"/>
        <v>2023</v>
      </c>
      <c r="C21" s="27">
        <f t="shared" si="0"/>
        <v>2.13</v>
      </c>
      <c r="D21" s="27">
        <f t="shared" si="1"/>
        <v>2.2599999999999998</v>
      </c>
      <c r="E21" s="27">
        <f t="shared" si="2"/>
        <v>2.2999999999999998</v>
      </c>
      <c r="F21" s="27">
        <f t="shared" si="3"/>
        <v>2.13</v>
      </c>
      <c r="H21" s="31">
        <v>42491</v>
      </c>
      <c r="I21" s="35">
        <v>1.8004724578470166</v>
      </c>
      <c r="J21" s="35">
        <v>1.7272669805161687</v>
      </c>
      <c r="K21" s="35">
        <v>1.5718715629148743</v>
      </c>
      <c r="L21" s="35">
        <v>1.8004724578470166</v>
      </c>
      <c r="M21" s="104">
        <f t="shared" si="4"/>
        <v>2016</v>
      </c>
    </row>
    <row r="22" spans="2:18">
      <c r="B22" s="26">
        <f t="shared" si="5"/>
        <v>2024</v>
      </c>
      <c r="C22" s="27">
        <f t="shared" si="0"/>
        <v>2.25</v>
      </c>
      <c r="D22" s="27">
        <f t="shared" si="1"/>
        <v>2.39</v>
      </c>
      <c r="E22" s="27">
        <f t="shared" si="2"/>
        <v>2.4</v>
      </c>
      <c r="F22" s="27">
        <f t="shared" si="3"/>
        <v>2.25</v>
      </c>
      <c r="H22" s="31">
        <v>42522</v>
      </c>
      <c r="I22" s="35">
        <v>2.3647654677733372</v>
      </c>
      <c r="J22" s="35">
        <v>2.3348852077406383</v>
      </c>
      <c r="K22" s="35">
        <v>2.1751230113991165</v>
      </c>
      <c r="L22" s="35">
        <v>2.3647654677733372</v>
      </c>
      <c r="M22" s="104">
        <f t="shared" si="4"/>
        <v>2016</v>
      </c>
    </row>
    <row r="23" spans="2:18">
      <c r="B23" s="26">
        <f t="shared" si="5"/>
        <v>2025</v>
      </c>
      <c r="C23" s="27">
        <f t="shared" si="0"/>
        <v>2.42</v>
      </c>
      <c r="D23" s="27">
        <f t="shared" si="1"/>
        <v>2.56</v>
      </c>
      <c r="E23" s="27">
        <f t="shared" si="2"/>
        <v>2.5</v>
      </c>
      <c r="F23" s="27">
        <f t="shared" si="3"/>
        <v>2.42</v>
      </c>
      <c r="H23" s="31">
        <v>42552</v>
      </c>
      <c r="I23" s="35">
        <v>2.6063456138089238</v>
      </c>
      <c r="J23" s="35">
        <v>2.5770068560644699</v>
      </c>
      <c r="K23" s="35">
        <v>2.5037871798230165</v>
      </c>
      <c r="L23" s="35">
        <v>2.6063456138089238</v>
      </c>
      <c r="M23" s="104">
        <f t="shared" si="4"/>
        <v>2016</v>
      </c>
    </row>
    <row r="24" spans="2:18">
      <c r="B24" s="26">
        <f t="shared" si="5"/>
        <v>2026</v>
      </c>
      <c r="C24" s="27">
        <f t="shared" si="0"/>
        <v>2.5499999999999998</v>
      </c>
      <c r="D24" s="27">
        <f t="shared" si="1"/>
        <v>2.69</v>
      </c>
      <c r="E24" s="27">
        <f t="shared" si="2"/>
        <v>2.6</v>
      </c>
      <c r="F24" s="27">
        <f t="shared" si="3"/>
        <v>2.5499999999999998</v>
      </c>
      <c r="H24" s="31">
        <v>42583</v>
      </c>
      <c r="I24" s="35">
        <v>2.6355990076984344</v>
      </c>
      <c r="J24" s="35">
        <v>2.631377966948893</v>
      </c>
      <c r="K24" s="35">
        <v>2.6477537958754924</v>
      </c>
      <c r="L24" s="35">
        <v>2.6355990076984344</v>
      </c>
      <c r="M24" s="104">
        <f t="shared" si="4"/>
        <v>2016</v>
      </c>
    </row>
    <row r="25" spans="2:18">
      <c r="B25" s="26">
        <f t="shared" si="5"/>
        <v>2027</v>
      </c>
      <c r="C25" s="27">
        <f t="shared" si="0"/>
        <v>2.8</v>
      </c>
      <c r="D25" s="27">
        <f t="shared" si="1"/>
        <v>2.95</v>
      </c>
      <c r="E25" s="27">
        <f t="shared" si="2"/>
        <v>2.8</v>
      </c>
      <c r="F25" s="27">
        <f t="shared" si="3"/>
        <v>2.8</v>
      </c>
      <c r="H25" s="31">
        <v>42614</v>
      </c>
      <c r="I25" s="35">
        <v>2.7681537930798932</v>
      </c>
      <c r="J25" s="35">
        <v>2.7082931969805171</v>
      </c>
      <c r="K25" s="35">
        <v>2.7714741535603351</v>
      </c>
      <c r="L25" s="35">
        <v>2.7681537930798932</v>
      </c>
      <c r="M25" s="104">
        <f t="shared" si="4"/>
        <v>2016</v>
      </c>
    </row>
    <row r="26" spans="2:18">
      <c r="B26" s="26">
        <f t="shared" si="5"/>
        <v>2028</v>
      </c>
      <c r="C26" s="27">
        <f t="shared" si="0"/>
        <v>3.06</v>
      </c>
      <c r="D26" s="27">
        <f t="shared" si="1"/>
        <v>3.21</v>
      </c>
      <c r="E26" s="27">
        <f t="shared" si="2"/>
        <v>3.05</v>
      </c>
      <c r="F26" s="27">
        <f t="shared" si="3"/>
        <v>3.06</v>
      </c>
      <c r="H26" s="31">
        <v>42644</v>
      </c>
      <c r="I26" s="35">
        <v>2.7499682086675996</v>
      </c>
      <c r="J26" s="35">
        <v>2.6822336704619465</v>
      </c>
      <c r="K26" s="35">
        <v>2.6942040298820258</v>
      </c>
      <c r="L26" s="35">
        <v>2.7499682086675996</v>
      </c>
      <c r="M26" s="104">
        <f t="shared" si="4"/>
        <v>2016</v>
      </c>
    </row>
    <row r="27" spans="2:18">
      <c r="B27" s="26">
        <f t="shared" si="5"/>
        <v>2029</v>
      </c>
      <c r="C27" s="27">
        <f t="shared" si="0"/>
        <v>3.3</v>
      </c>
      <c r="D27" s="27">
        <f t="shared" si="1"/>
        <v>3.44</v>
      </c>
      <c r="E27" s="27">
        <f t="shared" si="2"/>
        <v>3.3</v>
      </c>
      <c r="F27" s="27">
        <f t="shared" si="3"/>
        <v>3.3</v>
      </c>
      <c r="H27" s="31">
        <v>42675</v>
      </c>
      <c r="I27" s="35">
        <v>2.3066994090924613</v>
      </c>
      <c r="J27" s="35">
        <v>2.26570759393383</v>
      </c>
      <c r="K27" s="35">
        <v>2.2676824839611038</v>
      </c>
      <c r="L27" s="35">
        <v>2.3066994090924613</v>
      </c>
      <c r="M27" s="104">
        <f t="shared" si="4"/>
        <v>2016</v>
      </c>
    </row>
    <row r="28" spans="2:18">
      <c r="B28" s="26">
        <f t="shared" si="5"/>
        <v>2030</v>
      </c>
      <c r="C28" s="27">
        <f t="shared" si="0"/>
        <v>3.53</v>
      </c>
      <c r="D28" s="27">
        <f t="shared" si="1"/>
        <v>3.68</v>
      </c>
      <c r="E28" s="27">
        <f t="shared" si="2"/>
        <v>3.55</v>
      </c>
      <c r="F28" s="27">
        <f t="shared" si="3"/>
        <v>3.53</v>
      </c>
      <c r="H28" s="31">
        <v>42705</v>
      </c>
      <c r="I28" s="35">
        <v>3.5518748027461844</v>
      </c>
      <c r="J28" s="35">
        <v>3.5080746990223539</v>
      </c>
      <c r="K28" s="35">
        <v>3.8167860057158185</v>
      </c>
      <c r="L28" s="35">
        <v>3.5518748027461844</v>
      </c>
      <c r="M28" s="104">
        <f t="shared" si="4"/>
        <v>2016</v>
      </c>
    </row>
    <row r="29" spans="2:18">
      <c r="B29" s="26">
        <f t="shared" si="5"/>
        <v>2031</v>
      </c>
      <c r="C29" s="27">
        <f t="shared" si="0"/>
        <v>3.71</v>
      </c>
      <c r="D29" s="27">
        <f t="shared" si="1"/>
        <v>3.86</v>
      </c>
      <c r="E29" s="27">
        <f t="shared" si="2"/>
        <v>3.72</v>
      </c>
      <c r="F29" s="27">
        <f t="shared" si="3"/>
        <v>3.71</v>
      </c>
      <c r="H29" s="31">
        <v>42736</v>
      </c>
      <c r="I29" s="35">
        <v>3.2192827656100813</v>
      </c>
      <c r="J29" s="35">
        <v>3.2626434693877546</v>
      </c>
      <c r="K29" s="35">
        <v>3.5318468800105713</v>
      </c>
      <c r="L29" s="35">
        <v>3.2192827656100813</v>
      </c>
      <c r="M29" s="104">
        <f t="shared" si="4"/>
        <v>2017</v>
      </c>
    </row>
    <row r="30" spans="2:18">
      <c r="B30" s="26">
        <f t="shared" si="5"/>
        <v>2032</v>
      </c>
      <c r="C30" s="27">
        <f t="shared" si="0"/>
        <v>3.89</v>
      </c>
      <c r="D30" s="27">
        <f t="shared" si="1"/>
        <v>4.05</v>
      </c>
      <c r="E30" s="27">
        <f t="shared" si="2"/>
        <v>3.89</v>
      </c>
      <c r="F30" s="27">
        <f t="shared" si="3"/>
        <v>3.89</v>
      </c>
      <c r="H30" s="31">
        <v>42767</v>
      </c>
      <c r="I30" s="35">
        <v>2.6163905589309167</v>
      </c>
      <c r="J30" s="35">
        <v>2.6408140233236148</v>
      </c>
      <c r="K30" s="35">
        <v>2.6903633755419278</v>
      </c>
      <c r="L30" s="35">
        <v>2.6163905589309167</v>
      </c>
      <c r="M30" s="104">
        <f t="shared" si="4"/>
        <v>2017</v>
      </c>
    </row>
    <row r="31" spans="2:18">
      <c r="B31" s="26">
        <f t="shared" si="5"/>
        <v>2033</v>
      </c>
      <c r="C31" s="27">
        <f t="shared" si="0"/>
        <v>4.07</v>
      </c>
      <c r="D31" s="27">
        <f t="shared" si="1"/>
        <v>4.2300000000000004</v>
      </c>
      <c r="E31" s="27">
        <f t="shared" si="2"/>
        <v>4.0599999999999996</v>
      </c>
      <c r="F31" s="27">
        <f t="shared" si="3"/>
        <v>4.07</v>
      </c>
      <c r="H31" s="31">
        <v>42795</v>
      </c>
      <c r="I31" s="35">
        <v>2.568842349667122</v>
      </c>
      <c r="J31" s="35">
        <v>2.5803360302830809</v>
      </c>
      <c r="K31" s="35">
        <v>2.5432095807524639</v>
      </c>
      <c r="L31" s="35">
        <v>2.568842349667122</v>
      </c>
      <c r="M31" s="104">
        <f t="shared" si="4"/>
        <v>2017</v>
      </c>
    </row>
    <row r="32" spans="2:18">
      <c r="B32" s="26">
        <f t="shared" si="5"/>
        <v>2034</v>
      </c>
      <c r="C32" s="27">
        <f t="shared" si="0"/>
        <v>4.28</v>
      </c>
      <c r="D32" s="27">
        <f t="shared" si="1"/>
        <v>4.4400000000000004</v>
      </c>
      <c r="E32" s="27">
        <f t="shared" si="2"/>
        <v>4.28</v>
      </c>
      <c r="F32" s="27">
        <f t="shared" si="3"/>
        <v>4.28</v>
      </c>
      <c r="H32" s="31">
        <v>42826</v>
      </c>
      <c r="I32" s="35">
        <v>2.7630022897935822</v>
      </c>
      <c r="J32" s="35">
        <v>2.7439359863945576</v>
      </c>
      <c r="K32" s="35">
        <v>2.7294485434555877</v>
      </c>
      <c r="L32" s="35">
        <v>2.7630022897935822</v>
      </c>
      <c r="M32" s="104">
        <f t="shared" si="4"/>
        <v>2017</v>
      </c>
    </row>
    <row r="33" spans="2:13">
      <c r="B33" s="26">
        <f t="shared" si="5"/>
        <v>2035</v>
      </c>
      <c r="C33" s="27">
        <f t="shared" si="0"/>
        <v>4.51</v>
      </c>
      <c r="D33" s="27">
        <f t="shared" si="1"/>
        <v>4.67</v>
      </c>
      <c r="E33" s="27">
        <f t="shared" si="2"/>
        <v>4.49</v>
      </c>
      <c r="F33" s="27">
        <f t="shared" si="3"/>
        <v>4.51</v>
      </c>
      <c r="H33" s="31">
        <v>42856</v>
      </c>
      <c r="I33" s="35">
        <v>2.7948345482925934</v>
      </c>
      <c r="J33" s="35">
        <v>2.8036737524687294</v>
      </c>
      <c r="K33" s="35">
        <v>2.7211925722904748</v>
      </c>
      <c r="L33" s="35">
        <v>2.7948345482925934</v>
      </c>
      <c r="M33" s="104">
        <f t="shared" si="4"/>
        <v>2017</v>
      </c>
    </row>
    <row r="34" spans="2:13">
      <c r="B34" s="26">
        <f t="shared" si="5"/>
        <v>2036</v>
      </c>
      <c r="C34" s="27">
        <f t="shared" si="0"/>
        <v>4.7</v>
      </c>
      <c r="D34" s="27">
        <f t="shared" si="1"/>
        <v>4.8600000000000003</v>
      </c>
      <c r="E34" s="27">
        <f t="shared" si="2"/>
        <v>4.66</v>
      </c>
      <c r="F34" s="27">
        <f t="shared" si="3"/>
        <v>4.7</v>
      </c>
      <c r="H34" s="31">
        <v>42887</v>
      </c>
      <c r="I34" s="35">
        <v>2.9027304231990985</v>
      </c>
      <c r="J34" s="35">
        <v>2.8713045200448848</v>
      </c>
      <c r="K34" s="35">
        <v>2.8528564316455696</v>
      </c>
      <c r="L34" s="35">
        <v>2.9027304231990985</v>
      </c>
      <c r="M34" s="104">
        <f t="shared" si="4"/>
        <v>2017</v>
      </c>
    </row>
    <row r="35" spans="2:13">
      <c r="B35" s="26">
        <f t="shared" si="5"/>
        <v>2037</v>
      </c>
      <c r="C35" s="27">
        <f t="shared" si="0"/>
        <v>5.03</v>
      </c>
      <c r="D35" s="27">
        <f t="shared" si="1"/>
        <v>5.19</v>
      </c>
      <c r="E35" s="27">
        <f t="shared" si="2"/>
        <v>4.99</v>
      </c>
      <c r="F35" s="27">
        <f t="shared" si="3"/>
        <v>5.03</v>
      </c>
      <c r="H35" s="31">
        <v>42917</v>
      </c>
      <c r="I35" s="35">
        <v>2.6362978437052949</v>
      </c>
      <c r="J35" s="35">
        <v>2.6291400680272097</v>
      </c>
      <c r="K35" s="35">
        <v>2.4945553517572598</v>
      </c>
      <c r="L35" s="35">
        <v>2.6362978437052949</v>
      </c>
      <c r="M35" s="104">
        <f t="shared" si="4"/>
        <v>2017</v>
      </c>
    </row>
    <row r="36" spans="2:13">
      <c r="B36" s="26">
        <f t="shared" si="5"/>
        <v>2038</v>
      </c>
      <c r="C36" s="27">
        <f t="shared" si="0"/>
        <v>5.32</v>
      </c>
      <c r="D36" s="27">
        <f t="shared" si="1"/>
        <v>5.49</v>
      </c>
      <c r="E36" s="27">
        <f t="shared" si="2"/>
        <v>5.24</v>
      </c>
      <c r="F36" s="27">
        <f t="shared" si="3"/>
        <v>5.32</v>
      </c>
      <c r="H36" s="31">
        <v>42948</v>
      </c>
      <c r="I36" s="35">
        <v>2.5882317308036979</v>
      </c>
      <c r="J36" s="35">
        <v>2.6306099416909632</v>
      </c>
      <c r="K36" s="35">
        <v>2.6662174520070065</v>
      </c>
      <c r="L36" s="35">
        <v>2.5882317308036979</v>
      </c>
      <c r="M36" s="104">
        <f t="shared" si="4"/>
        <v>2017</v>
      </c>
    </row>
    <row r="37" spans="2:13">
      <c r="B37" s="26">
        <f t="shared" si="5"/>
        <v>2039</v>
      </c>
      <c r="C37" s="27">
        <f t="shared" si="0"/>
        <v>5.66</v>
      </c>
      <c r="D37" s="27">
        <f t="shared" si="1"/>
        <v>5.83</v>
      </c>
      <c r="E37" s="27">
        <f t="shared" si="2"/>
        <v>5.58</v>
      </c>
      <c r="F37" s="27">
        <f t="shared" si="3"/>
        <v>5.66</v>
      </c>
      <c r="H37" s="31">
        <v>42979</v>
      </c>
      <c r="I37" s="35">
        <v>2.6331911977640843</v>
      </c>
      <c r="J37" s="35">
        <v>2.6327525475017595</v>
      </c>
      <c r="K37" s="35">
        <v>2.6887120624951599</v>
      </c>
      <c r="L37" s="35">
        <v>2.6331911977640843</v>
      </c>
      <c r="M37" s="104">
        <f t="shared" si="4"/>
        <v>2017</v>
      </c>
    </row>
    <row r="38" spans="2:13">
      <c r="B38" s="26">
        <f t="shared" si="5"/>
        <v>2040</v>
      </c>
      <c r="C38" s="27">
        <f t="shared" si="0"/>
        <v>5.78</v>
      </c>
      <c r="D38" s="27">
        <f t="shared" si="1"/>
        <v>5.96</v>
      </c>
      <c r="E38" s="27">
        <f t="shared" si="2"/>
        <v>5.69</v>
      </c>
      <c r="F38" s="27">
        <f t="shared" si="3"/>
        <v>5.78</v>
      </c>
      <c r="H38" s="31">
        <v>43009</v>
      </c>
      <c r="I38" s="35">
        <v>2.5597179350146151</v>
      </c>
      <c r="J38" s="35">
        <v>2.5842421088435388</v>
      </c>
      <c r="K38" s="35">
        <v>2.6534093301860455</v>
      </c>
      <c r="L38" s="35">
        <v>2.5597179350146151</v>
      </c>
      <c r="M38" s="104">
        <f t="shared" si="4"/>
        <v>2017</v>
      </c>
    </row>
    <row r="39" spans="2:13">
      <c r="B39" s="26"/>
      <c r="C39" s="27"/>
      <c r="D39" s="27"/>
      <c r="E39" s="27"/>
      <c r="F39" s="27"/>
      <c r="H39" s="31">
        <v>43040</v>
      </c>
      <c r="I39" s="35">
        <v>2.7286553860659333</v>
      </c>
      <c r="J39" s="35">
        <v>2.7500584353741506</v>
      </c>
      <c r="K39" s="35">
        <v>2.7910689165539582</v>
      </c>
      <c r="L39" s="35">
        <v>2.7286553860659333</v>
      </c>
      <c r="M39" s="104">
        <f t="shared" si="4"/>
        <v>2017</v>
      </c>
    </row>
    <row r="40" spans="2:13">
      <c r="B40" s="26"/>
      <c r="C40" s="27"/>
      <c r="D40" s="27"/>
      <c r="E40" s="27"/>
      <c r="F40" s="27"/>
      <c r="H40" s="31">
        <v>43070</v>
      </c>
      <c r="I40" s="35">
        <v>2.5087189745461411</v>
      </c>
      <c r="J40" s="35">
        <v>2.5485717116524031</v>
      </c>
      <c r="K40" s="35">
        <v>2.822493172147158</v>
      </c>
      <c r="L40" s="35">
        <v>2.5087189745461411</v>
      </c>
      <c r="M40" s="104">
        <f t="shared" si="4"/>
        <v>2017</v>
      </c>
    </row>
    <row r="41" spans="2:13">
      <c r="B41" s="26"/>
      <c r="C41" s="27"/>
      <c r="D41" s="27"/>
      <c r="E41" s="27"/>
      <c r="F41" s="27"/>
      <c r="H41" s="31">
        <v>43101</v>
      </c>
      <c r="I41" s="35">
        <v>3.0826510126176525</v>
      </c>
      <c r="J41" s="35">
        <v>2.9467048218987211</v>
      </c>
      <c r="K41" s="35">
        <v>2.8135887402859616</v>
      </c>
      <c r="L41" s="35">
        <v>3.0826510126176525</v>
      </c>
      <c r="M41" s="104">
        <f t="shared" si="4"/>
        <v>2018</v>
      </c>
    </row>
    <row r="42" spans="2:13">
      <c r="B42" s="26"/>
      <c r="C42" s="27"/>
      <c r="D42" s="27"/>
      <c r="E42" s="27"/>
      <c r="F42" s="27"/>
      <c r="H42" s="31">
        <v>43132</v>
      </c>
      <c r="I42" s="35">
        <v>2.2490598127356938</v>
      </c>
      <c r="J42" s="35">
        <v>2.2526338374299324</v>
      </c>
      <c r="K42" s="35">
        <v>2.2559061081726517</v>
      </c>
      <c r="L42" s="35">
        <v>2.2490598127356938</v>
      </c>
      <c r="M42" s="104">
        <f t="shared" si="4"/>
        <v>2018</v>
      </c>
    </row>
    <row r="43" spans="2:13">
      <c r="H43" s="31">
        <v>43160</v>
      </c>
      <c r="I43" s="35">
        <v>2.1613389321133352</v>
      </c>
      <c r="J43" s="35">
        <v>2.1238183743413801</v>
      </c>
      <c r="K43" s="35">
        <v>2.1843639754367272</v>
      </c>
      <c r="L43" s="35">
        <v>2.1613389321133352</v>
      </c>
      <c r="M43" s="104">
        <f t="shared" si="4"/>
        <v>2018</v>
      </c>
    </row>
    <row r="44" spans="2:13">
      <c r="B44" s="106" t="str">
        <f>"Official Forward Price Curve Forecast dated   "&amp;TEXT(H5,"MMM dd, YYYY")</f>
        <v>Official Forward Price Curve Forecast dated   Mar 31, 2020</v>
      </c>
      <c r="H44" s="31">
        <v>43191</v>
      </c>
      <c r="I44" s="35">
        <v>2.0694667469637662</v>
      </c>
      <c r="J44" s="35">
        <v>1.987815347933354</v>
      </c>
      <c r="K44" s="35">
        <v>2.02262576128114</v>
      </c>
      <c r="L44" s="35">
        <v>2.0694667469637662</v>
      </c>
      <c r="M44" s="104">
        <f t="shared" si="4"/>
        <v>2018</v>
      </c>
    </row>
    <row r="45" spans="2:13">
      <c r="H45" s="31">
        <v>43221</v>
      </c>
      <c r="I45" s="35">
        <v>1.8794896381126289</v>
      </c>
      <c r="J45" s="35">
        <v>1.7933228436352224</v>
      </c>
      <c r="K45" s="35">
        <v>1.5708405984016238</v>
      </c>
      <c r="L45" s="35">
        <v>1.8794896381126289</v>
      </c>
      <c r="M45" s="104">
        <f t="shared" si="4"/>
        <v>2018</v>
      </c>
    </row>
    <row r="46" spans="2:13">
      <c r="H46" s="31">
        <v>43252</v>
      </c>
      <c r="I46" s="35">
        <v>2.2503948014550383</v>
      </c>
      <c r="J46" s="35">
        <v>2.153779533465622</v>
      </c>
      <c r="K46" s="35">
        <v>1.8484832971560308</v>
      </c>
      <c r="L46" s="35">
        <v>2.2503948014550383</v>
      </c>
      <c r="M46" s="104">
        <f t="shared" si="4"/>
        <v>2018</v>
      </c>
    </row>
    <row r="47" spans="2:13">
      <c r="H47" s="31">
        <v>43282</v>
      </c>
      <c r="I47" s="35">
        <v>2.4674716230698741</v>
      </c>
      <c r="J47" s="35">
        <v>2.4317764022563666</v>
      </c>
      <c r="K47" s="35">
        <v>2.353571484540065</v>
      </c>
      <c r="L47" s="35">
        <v>2.4674716230698741</v>
      </c>
      <c r="M47" s="104">
        <f t="shared" si="4"/>
        <v>2018</v>
      </c>
    </row>
    <row r="48" spans="2:13">
      <c r="H48" s="31">
        <v>43313</v>
      </c>
      <c r="I48" s="35">
        <v>2.4624530543656684</v>
      </c>
      <c r="J48" s="35">
        <v>2.4889824119796051</v>
      </c>
      <c r="K48" s="35">
        <v>2.5401507418632927</v>
      </c>
      <c r="L48" s="35">
        <v>2.4624530543656684</v>
      </c>
      <c r="M48" s="104">
        <f t="shared" si="4"/>
        <v>2018</v>
      </c>
    </row>
    <row r="49" spans="8:15">
      <c r="H49" s="31">
        <v>43344</v>
      </c>
      <c r="I49" s="35">
        <v>2.224504673004402</v>
      </c>
      <c r="J49" s="35">
        <v>2.2296281837845155</v>
      </c>
      <c r="K49" s="35">
        <v>2.3919118237202426</v>
      </c>
      <c r="L49" s="35">
        <v>2.224504673004402</v>
      </c>
      <c r="M49" s="104">
        <f t="shared" si="4"/>
        <v>2018</v>
      </c>
      <c r="N49" s="3"/>
      <c r="O49" s="3"/>
    </row>
    <row r="50" spans="8:15">
      <c r="H50" s="31">
        <v>43374</v>
      </c>
      <c r="I50" s="35">
        <v>2.9275610507263972</v>
      </c>
      <c r="J50" s="35">
        <v>2.9229928714027342</v>
      </c>
      <c r="K50" s="35">
        <v>4.6218921162427922</v>
      </c>
      <c r="L50" s="35">
        <v>2.9275610507263972</v>
      </c>
      <c r="M50" s="104">
        <f t="shared" si="4"/>
        <v>2018</v>
      </c>
      <c r="N50" s="3"/>
      <c r="O50" s="3"/>
    </row>
    <row r="51" spans="8:15">
      <c r="H51" s="31">
        <v>43405</v>
      </c>
      <c r="I51" s="35">
        <v>3.8702964836561957</v>
      </c>
      <c r="J51" s="35">
        <v>3.984672288012439</v>
      </c>
      <c r="K51" s="35">
        <v>8.6680488460990404</v>
      </c>
      <c r="L51" s="35">
        <v>3.8702964836561957</v>
      </c>
      <c r="M51" s="104">
        <f t="shared" si="4"/>
        <v>2018</v>
      </c>
      <c r="N51" s="3"/>
      <c r="O51" s="3"/>
    </row>
    <row r="52" spans="8:15">
      <c r="H52" s="31">
        <v>43435</v>
      </c>
      <c r="I52" s="35">
        <v>3.5768990853253793</v>
      </c>
      <c r="J52" s="35">
        <v>3.9180771387688758</v>
      </c>
      <c r="K52" s="35">
        <v>5.443905271233902</v>
      </c>
      <c r="L52" s="35">
        <v>3.5768990853253793</v>
      </c>
      <c r="M52" s="104">
        <f t="shared" si="4"/>
        <v>2018</v>
      </c>
      <c r="N52" s="3"/>
      <c r="O52" s="3"/>
    </row>
    <row r="53" spans="8:15">
      <c r="H53" s="31">
        <v>43466</v>
      </c>
      <c r="I53" s="35">
        <v>2.9303131690480573</v>
      </c>
      <c r="J53" s="35">
        <v>3.1978879664631261</v>
      </c>
      <c r="K53" s="35">
        <v>3.6245487172817223</v>
      </c>
      <c r="L53" s="35">
        <v>2.9303131690480573</v>
      </c>
      <c r="M53" s="104">
        <f t="shared" si="4"/>
        <v>2019</v>
      </c>
      <c r="N53" s="3"/>
      <c r="O53" s="3"/>
    </row>
    <row r="54" spans="8:15">
      <c r="H54" s="31">
        <v>43497</v>
      </c>
      <c r="I54" s="35">
        <v>2.6293956266758434</v>
      </c>
      <c r="J54" s="35">
        <v>4.6477825394832282</v>
      </c>
      <c r="K54" s="35">
        <v>13.248679181072774</v>
      </c>
      <c r="L54" s="35">
        <v>2.6293956266758434</v>
      </c>
      <c r="M54" s="104">
        <f t="shared" si="4"/>
        <v>2019</v>
      </c>
      <c r="N54" s="3"/>
      <c r="O54" s="3"/>
    </row>
    <row r="55" spans="8:15">
      <c r="H55" s="31">
        <v>43525</v>
      </c>
      <c r="I55" s="35">
        <v>3.1561599255175179</v>
      </c>
      <c r="J55" s="35">
        <v>2.8942185794515303</v>
      </c>
      <c r="K55" s="35">
        <v>13.147581543206581</v>
      </c>
      <c r="L55" s="35">
        <v>3.1561599255175179</v>
      </c>
      <c r="M55" s="104">
        <f t="shared" si="4"/>
        <v>2019</v>
      </c>
      <c r="N55" s="3"/>
      <c r="O55" s="3"/>
    </row>
    <row r="56" spans="8:15">
      <c r="H56" s="31">
        <v>43556</v>
      </c>
      <c r="I56" s="35">
        <v>1.8712332831476464</v>
      </c>
      <c r="J56" s="35">
        <v>1.854319792152489</v>
      </c>
      <c r="K56" s="35">
        <v>2.0841590546952737</v>
      </c>
      <c r="L56" s="35">
        <v>1.8712332831476464</v>
      </c>
      <c r="M56" s="104">
        <f t="shared" si="4"/>
        <v>2019</v>
      </c>
      <c r="N56" s="3"/>
      <c r="O56" s="3"/>
    </row>
    <row r="57" spans="8:15">
      <c r="H57" s="31">
        <v>43586</v>
      </c>
      <c r="I57" s="35">
        <v>1.9058775961379686</v>
      </c>
      <c r="J57" s="35">
        <v>1.8530115466078831</v>
      </c>
      <c r="K57" s="35">
        <v>1.8681647506266397</v>
      </c>
      <c r="L57" s="35">
        <v>1.9058775961379686</v>
      </c>
      <c r="M57" s="104">
        <f t="shared" si="4"/>
        <v>2019</v>
      </c>
      <c r="N57" s="3"/>
      <c r="O57" s="3"/>
    </row>
    <row r="58" spans="8:15">
      <c r="H58" s="31">
        <v>43617</v>
      </c>
      <c r="I58" s="35">
        <v>1.5109717440243182</v>
      </c>
      <c r="J58" s="35">
        <v>1.5345822448979596</v>
      </c>
      <c r="K58" s="35">
        <v>1.6387854906922903</v>
      </c>
      <c r="L58" s="35">
        <v>1.5109717440243182</v>
      </c>
      <c r="M58" s="104">
        <f t="shared" si="4"/>
        <v>2019</v>
      </c>
      <c r="N58" s="3"/>
      <c r="O58" s="3"/>
    </row>
    <row r="59" spans="8:15">
      <c r="H59" s="31">
        <v>43647</v>
      </c>
      <c r="I59" s="35">
        <v>1.8424169854267236</v>
      </c>
      <c r="J59" s="35">
        <v>1.9135933787504196</v>
      </c>
      <c r="K59" s="35">
        <v>2.0858127114969753</v>
      </c>
      <c r="L59" s="35">
        <v>1.8424169854267236</v>
      </c>
      <c r="M59" s="104">
        <f t="shared" si="4"/>
        <v>2019</v>
      </c>
      <c r="N59" s="3"/>
      <c r="O59" s="3"/>
    </row>
    <row r="60" spans="8:15">
      <c r="H60" s="31">
        <v>43678</v>
      </c>
      <c r="I60" s="35">
        <v>1.6795563365096018</v>
      </c>
      <c r="J60" s="35">
        <v>1.7691530071986215</v>
      </c>
      <c r="K60" s="35">
        <v>1.9418276445205909</v>
      </c>
      <c r="L60" s="35">
        <v>1.6795563365096018</v>
      </c>
      <c r="M60" s="104">
        <f t="shared" si="4"/>
        <v>2019</v>
      </c>
      <c r="N60" s="3"/>
      <c r="O60" s="3"/>
    </row>
    <row r="61" spans="8:15">
      <c r="H61" s="31">
        <v>43709</v>
      </c>
      <c r="I61" s="35">
        <v>1.7999696075479277</v>
      </c>
      <c r="J61" s="35">
        <v>2.0071543665626486</v>
      </c>
      <c r="K61" s="35">
        <v>2.3396128394159437</v>
      </c>
      <c r="L61" s="35">
        <v>1.7999696075479277</v>
      </c>
      <c r="M61" s="104">
        <f t="shared" si="4"/>
        <v>2019</v>
      </c>
      <c r="N61" s="3"/>
      <c r="O61" s="3"/>
    </row>
    <row r="62" spans="8:15">
      <c r="H62" s="31">
        <v>43739</v>
      </c>
      <c r="I62" s="35">
        <v>1.6259709738937289</v>
      </c>
      <c r="J62" s="35">
        <v>2.0398617165162736</v>
      </c>
      <c r="K62" s="35">
        <v>2.9082981752924701</v>
      </c>
      <c r="L62" s="35">
        <v>1.6259709738937289</v>
      </c>
      <c r="M62" s="104">
        <f t="shared" si="4"/>
        <v>2019</v>
      </c>
      <c r="N62" s="3"/>
      <c r="O62" s="3"/>
    </row>
    <row r="63" spans="8:15">
      <c r="H63" s="31">
        <v>43770</v>
      </c>
      <c r="I63" s="35">
        <v>2.2203583793368793</v>
      </c>
      <c r="J63" s="35">
        <v>2.7090293125823788</v>
      </c>
      <c r="K63" s="35">
        <v>3.6123940613958183</v>
      </c>
      <c r="L63" s="35">
        <v>2.2203583793368793</v>
      </c>
      <c r="M63" s="104">
        <f t="shared" si="4"/>
        <v>2019</v>
      </c>
      <c r="N63" s="3"/>
      <c r="O63" s="3"/>
    </row>
    <row r="64" spans="8:15">
      <c r="H64" s="31">
        <v>43800</v>
      </c>
      <c r="I64" s="35">
        <v>1.9343701152328134</v>
      </c>
      <c r="J64" s="35">
        <v>2.7070015319882388</v>
      </c>
      <c r="K64" s="35">
        <v>3.1833230161006094</v>
      </c>
      <c r="L64" s="35">
        <v>1.9343701152328134</v>
      </c>
      <c r="M64" s="104">
        <f t="shared" si="4"/>
        <v>2019</v>
      </c>
      <c r="N64" s="3"/>
      <c r="O64" s="3"/>
    </row>
    <row r="65" spans="8:15">
      <c r="H65" s="31">
        <v>43831</v>
      </c>
      <c r="I65" s="35">
        <v>1.7744234739503901</v>
      </c>
      <c r="J65" s="35">
        <v>2.0881686832508595</v>
      </c>
      <c r="K65" s="35">
        <v>2.3089728617063132</v>
      </c>
      <c r="L65" s="35">
        <v>1.7744234739503901</v>
      </c>
      <c r="M65" s="104">
        <f t="shared" ref="M65:M112" si="6">YEAR(H65)</f>
        <v>2020</v>
      </c>
      <c r="N65" s="3"/>
      <c r="O65" s="3"/>
    </row>
    <row r="66" spans="8:15">
      <c r="H66" s="31">
        <v>43862</v>
      </c>
      <c r="I66" s="35">
        <v>1.6511084765355959</v>
      </c>
      <c r="J66" s="35">
        <v>1.6978910034617116</v>
      </c>
      <c r="K66" s="35">
        <v>1.7678653681243093</v>
      </c>
      <c r="L66" s="35">
        <v>1.6511084765355959</v>
      </c>
      <c r="M66" s="104">
        <f t="shared" si="6"/>
        <v>2020</v>
      </c>
      <c r="N66" s="3"/>
      <c r="O66" s="3"/>
    </row>
    <row r="67" spans="8:15">
      <c r="H67" s="31">
        <v>43891</v>
      </c>
      <c r="I67" s="35">
        <v>1.3926884738046899</v>
      </c>
      <c r="J67" s="35">
        <v>1.4850674871873699</v>
      </c>
      <c r="K67" s="35">
        <v>1.6827547455874448</v>
      </c>
      <c r="L67" s="35">
        <v>1.3926884738046899</v>
      </c>
      <c r="M67" s="104">
        <f t="shared" si="6"/>
        <v>2020</v>
      </c>
      <c r="N67" s="3"/>
      <c r="O67" s="3"/>
    </row>
    <row r="68" spans="8:15">
      <c r="H68" s="31">
        <v>43922</v>
      </c>
      <c r="I68" s="35">
        <v>1.2991164508682123</v>
      </c>
      <c r="J68" s="35">
        <v>1.3423051921322116</v>
      </c>
      <c r="K68" s="35">
        <v>1.4596781133983943</v>
      </c>
      <c r="L68" s="35">
        <v>1.2991164508682123</v>
      </c>
      <c r="M68" s="104">
        <f t="shared" si="6"/>
        <v>2020</v>
      </c>
      <c r="N68" s="3"/>
      <c r="O68" s="3"/>
    </row>
    <row r="69" spans="8:15">
      <c r="H69" s="31">
        <v>43952</v>
      </c>
      <c r="I69" s="35">
        <v>1.221328635953026</v>
      </c>
      <c r="J69" s="35">
        <v>1.2561245168812736</v>
      </c>
      <c r="K69" s="35">
        <v>1.3056291249773149</v>
      </c>
      <c r="L69" s="35">
        <v>1.221328635953026</v>
      </c>
      <c r="M69" s="104">
        <f t="shared" si="6"/>
        <v>2020</v>
      </c>
      <c r="N69" s="3"/>
      <c r="O69" s="3"/>
    </row>
    <row r="70" spans="8:15">
      <c r="H70" s="31">
        <v>43983</v>
      </c>
      <c r="I70" s="35">
        <v>1.2875737428485394</v>
      </c>
      <c r="J70" s="35">
        <v>1.3230412764878841</v>
      </c>
      <c r="K70" s="35">
        <v>1.3921036831834332</v>
      </c>
      <c r="L70" s="35">
        <v>1.2875737428485394</v>
      </c>
      <c r="M70" s="104">
        <f t="shared" si="6"/>
        <v>2020</v>
      </c>
      <c r="N70" s="3"/>
      <c r="O70" s="3"/>
    </row>
    <row r="71" spans="8:15">
      <c r="H71" s="31">
        <v>44013</v>
      </c>
      <c r="I71" s="35">
        <v>1.421569527250828</v>
      </c>
      <c r="J71" s="35">
        <v>1.4913470658014805</v>
      </c>
      <c r="K71" s="35">
        <v>1.6112416055357048</v>
      </c>
      <c r="L71" s="35">
        <v>1.421569527250828</v>
      </c>
      <c r="M71" s="104">
        <f t="shared" si="6"/>
        <v>2020</v>
      </c>
      <c r="N71" s="3"/>
      <c r="O71" s="3"/>
    </row>
    <row r="72" spans="8:15">
      <c r="H72" s="31">
        <v>44044</v>
      </c>
      <c r="I72" s="35">
        <v>1.5530560273010137</v>
      </c>
      <c r="J72" s="35">
        <v>1.6596528551150767</v>
      </c>
      <c r="K72" s="35">
        <v>1.7974467021280414</v>
      </c>
      <c r="L72" s="35">
        <v>1.5530560273010137</v>
      </c>
      <c r="M72" s="104">
        <f t="shared" si="6"/>
        <v>2020</v>
      </c>
      <c r="N72" s="3"/>
      <c r="O72" s="3"/>
    </row>
    <row r="73" spans="8:15">
      <c r="H73" s="31">
        <v>44075</v>
      </c>
      <c r="I73" s="35">
        <v>1.5134093345377897</v>
      </c>
      <c r="J73" s="35">
        <v>1.6069305596674441</v>
      </c>
      <c r="K73" s="35">
        <v>1.7150628565556256</v>
      </c>
      <c r="L73" s="35">
        <v>1.5134093345377897</v>
      </c>
      <c r="M73" s="104">
        <f t="shared" si="6"/>
        <v>2020</v>
      </c>
      <c r="N73" s="3"/>
      <c r="O73" s="3"/>
    </row>
    <row r="74" spans="8:15">
      <c r="H74" s="31">
        <v>44105</v>
      </c>
      <c r="I74" s="35">
        <v>1.6378698384020876</v>
      </c>
      <c r="J74" s="35">
        <v>1.7402571337321302</v>
      </c>
      <c r="K74" s="35">
        <v>1.883610573298689</v>
      </c>
      <c r="L74" s="35">
        <v>1.6378698384020876</v>
      </c>
      <c r="M74" s="104">
        <f t="shared" si="6"/>
        <v>2020</v>
      </c>
      <c r="N74" s="3"/>
      <c r="O74" s="3"/>
    </row>
    <row r="75" spans="8:15">
      <c r="H75" s="31">
        <v>44136</v>
      </c>
      <c r="I75" s="35">
        <v>2.0242996286259158</v>
      </c>
      <c r="J75" s="35">
        <v>2.1432785268173986</v>
      </c>
      <c r="K75" s="35">
        <v>2.5690897358930584</v>
      </c>
      <c r="L75" s="35">
        <v>2.0242996286259158</v>
      </c>
      <c r="M75" s="104">
        <f t="shared" si="6"/>
        <v>2020</v>
      </c>
      <c r="N75" s="3"/>
      <c r="O75" s="3"/>
    </row>
    <row r="76" spans="8:15">
      <c r="H76" s="31">
        <v>44166</v>
      </c>
      <c r="I76" s="35">
        <v>2.4433501154270805</v>
      </c>
      <c r="J76" s="35">
        <v>2.7516127050593129</v>
      </c>
      <c r="K76" s="35">
        <v>3.214438489739079</v>
      </c>
      <c r="L76" s="35">
        <v>2.4433501154270805</v>
      </c>
      <c r="M76" s="104">
        <f t="shared" si="6"/>
        <v>2020</v>
      </c>
      <c r="N76" s="3"/>
      <c r="O76" s="3"/>
    </row>
    <row r="77" spans="8:15">
      <c r="H77" s="31">
        <v>44197</v>
      </c>
      <c r="I77" s="35">
        <v>2.500059941784603</v>
      </c>
      <c r="J77" s="35">
        <v>2.8317100385278313</v>
      </c>
      <c r="K77" s="35">
        <v>3.0716260157675377</v>
      </c>
      <c r="L77" s="35">
        <v>2.500059941784603</v>
      </c>
      <c r="M77" s="104">
        <f t="shared" si="6"/>
        <v>2021</v>
      </c>
      <c r="N77" s="3"/>
      <c r="O77" s="3"/>
    </row>
    <row r="78" spans="8:15">
      <c r="H78" s="31">
        <v>44228</v>
      </c>
      <c r="I78" s="35">
        <v>2.3866402890695571</v>
      </c>
      <c r="J78" s="35">
        <v>2.6740500973334687</v>
      </c>
      <c r="K78" s="35">
        <v>2.8297043774807196</v>
      </c>
      <c r="L78" s="35">
        <v>2.3866402890695571</v>
      </c>
      <c r="M78" s="104">
        <f t="shared" si="6"/>
        <v>2021</v>
      </c>
      <c r="N78" s="3"/>
      <c r="O78" s="3"/>
    </row>
    <row r="79" spans="8:15">
      <c r="H79" s="31">
        <v>44256</v>
      </c>
      <c r="I79" s="35">
        <v>2.1136301515607747</v>
      </c>
      <c r="J79" s="35">
        <v>2.301952358308831</v>
      </c>
      <c r="K79" s="35">
        <v>2.3978493981759121</v>
      </c>
      <c r="L79" s="35">
        <v>2.1136301515607747</v>
      </c>
      <c r="M79" s="104">
        <f t="shared" si="6"/>
        <v>2021</v>
      </c>
      <c r="N79" s="3"/>
      <c r="O79" s="3"/>
    </row>
    <row r="80" spans="8:15">
      <c r="H80" s="31">
        <v>44287</v>
      </c>
      <c r="I80" s="35">
        <v>1.7849139014353106</v>
      </c>
      <c r="J80" s="35">
        <v>1.8304933701713477</v>
      </c>
      <c r="K80" s="35">
        <v>1.8294992479541416</v>
      </c>
      <c r="L80" s="35">
        <v>1.7849139014353106</v>
      </c>
      <c r="M80" s="104">
        <f t="shared" si="6"/>
        <v>2021</v>
      </c>
      <c r="N80" s="3"/>
      <c r="O80" s="3"/>
    </row>
    <row r="81" spans="8:15">
      <c r="H81" s="31">
        <v>44317</v>
      </c>
      <c r="I81" s="35">
        <v>1.7156576533172738</v>
      </c>
      <c r="J81" s="35">
        <v>1.7934863743282978</v>
      </c>
      <c r="K81" s="35">
        <v>1.7846049713285701</v>
      </c>
      <c r="L81" s="35">
        <v>1.7156576533172738</v>
      </c>
      <c r="M81" s="104">
        <f t="shared" si="6"/>
        <v>2021</v>
      </c>
      <c r="N81" s="3"/>
      <c r="O81" s="3"/>
    </row>
    <row r="82" spans="8:15">
      <c r="H82" s="31">
        <v>44348</v>
      </c>
      <c r="I82" s="35">
        <v>1.7753786208973199</v>
      </c>
      <c r="J82" s="35">
        <v>1.8512781212612797</v>
      </c>
      <c r="K82" s="35">
        <v>1.8112722752065049</v>
      </c>
      <c r="L82" s="35">
        <v>1.7753786208973199</v>
      </c>
      <c r="M82" s="104">
        <f t="shared" si="6"/>
        <v>2021</v>
      </c>
      <c r="N82" s="3"/>
      <c r="O82" s="3"/>
    </row>
    <row r="83" spans="8:15">
      <c r="H83" s="31">
        <v>44378</v>
      </c>
      <c r="I83" s="35">
        <v>2.0017160694569909</v>
      </c>
      <c r="J83" s="35">
        <v>2.1432785268173986</v>
      </c>
      <c r="K83" s="35">
        <v>2.0927029481707287</v>
      </c>
      <c r="L83" s="35">
        <v>2.0017160694569909</v>
      </c>
      <c r="M83" s="104">
        <f t="shared" si="6"/>
        <v>2021</v>
      </c>
      <c r="N83" s="3"/>
      <c r="O83" s="3"/>
    </row>
    <row r="84" spans="8:15">
      <c r="H84" s="31">
        <v>44409</v>
      </c>
      <c r="I84" s="35">
        <v>2.0017160694569909</v>
      </c>
      <c r="J84" s="35">
        <v>2.1458132525600733</v>
      </c>
      <c r="K84" s="35">
        <v>2.1089104551878037</v>
      </c>
      <c r="L84" s="35">
        <v>2.0017160694569909</v>
      </c>
      <c r="M84" s="104">
        <f t="shared" si="6"/>
        <v>2021</v>
      </c>
      <c r="N84" s="3"/>
      <c r="O84" s="3"/>
    </row>
    <row r="85" spans="8:15">
      <c r="H85" s="31">
        <v>44440</v>
      </c>
      <c r="I85" s="35">
        <v>2.0037234969386732</v>
      </c>
      <c r="J85" s="35">
        <v>2.1174243242421174</v>
      </c>
      <c r="K85" s="35">
        <v>2.0999523123317205</v>
      </c>
      <c r="L85" s="35">
        <v>2.0037234969386732</v>
      </c>
      <c r="M85" s="104">
        <f t="shared" si="6"/>
        <v>2021</v>
      </c>
      <c r="N85" s="3"/>
      <c r="O85" s="3"/>
    </row>
    <row r="86" spans="8:15">
      <c r="H86" s="31">
        <v>44470</v>
      </c>
      <c r="I86" s="35">
        <v>1.9244301114122251</v>
      </c>
      <c r="J86" s="35">
        <v>1.9815630244347562</v>
      </c>
      <c r="K86" s="35">
        <v>2.0906317012675886</v>
      </c>
      <c r="L86" s="35">
        <v>1.9244301114122251</v>
      </c>
      <c r="M86" s="104">
        <f t="shared" si="6"/>
        <v>2021</v>
      </c>
      <c r="N86" s="3"/>
      <c r="O86" s="3"/>
    </row>
    <row r="87" spans="8:15">
      <c r="H87" s="31">
        <v>44501</v>
      </c>
      <c r="I87" s="35">
        <v>2.1342062832480173</v>
      </c>
      <c r="J87" s="35">
        <v>2.3125982064280648</v>
      </c>
      <c r="K87" s="35">
        <v>2.6565999175507473</v>
      </c>
      <c r="L87" s="35">
        <v>2.1342062832480173</v>
      </c>
      <c r="M87" s="104">
        <f t="shared" si="6"/>
        <v>2021</v>
      </c>
      <c r="N87" s="3"/>
      <c r="O87" s="3"/>
    </row>
    <row r="88" spans="8:15">
      <c r="H88" s="31">
        <v>44531</v>
      </c>
      <c r="I88" s="35">
        <v>2.4980525143029211</v>
      </c>
      <c r="J88" s="35">
        <v>2.7688488401095004</v>
      </c>
      <c r="K88" s="35">
        <v>3.0663443361645291</v>
      </c>
      <c r="L88" s="35">
        <v>2.4980525143029211</v>
      </c>
      <c r="M88" s="104">
        <f t="shared" si="6"/>
        <v>2021</v>
      </c>
      <c r="N88" s="3"/>
      <c r="O88" s="3"/>
    </row>
    <row r="89" spans="8:15">
      <c r="H89" s="31">
        <v>44562</v>
      </c>
      <c r="I89" s="35">
        <v>2.564799478068855</v>
      </c>
      <c r="J89" s="35">
        <v>2.813460013180574</v>
      </c>
      <c r="K89" s="35">
        <v>2.9882583279161299</v>
      </c>
      <c r="L89" s="35">
        <v>2.564799478068855</v>
      </c>
      <c r="M89" s="104">
        <f t="shared" si="6"/>
        <v>2022</v>
      </c>
      <c r="N89" s="3"/>
      <c r="O89" s="3"/>
    </row>
    <row r="90" spans="8:15">
      <c r="H90" s="31">
        <v>44593</v>
      </c>
      <c r="I90" s="35">
        <v>2.4503761116129676</v>
      </c>
      <c r="J90" s="35">
        <v>2.6978765193146104</v>
      </c>
      <c r="K90" s="35">
        <v>2.8300668456887688</v>
      </c>
      <c r="L90" s="35">
        <v>2.4503761116129676</v>
      </c>
      <c r="M90" s="104">
        <f t="shared" si="6"/>
        <v>2022</v>
      </c>
      <c r="N90" s="3"/>
      <c r="O90" s="3"/>
    </row>
    <row r="91" spans="8:15">
      <c r="H91" s="31">
        <v>44621</v>
      </c>
      <c r="I91" s="35">
        <v>2.1116227240790924</v>
      </c>
      <c r="J91" s="35">
        <v>2.315132932170739</v>
      </c>
      <c r="K91" s="35">
        <v>2.4358567788485415</v>
      </c>
      <c r="L91" s="35">
        <v>2.1116227240790924</v>
      </c>
      <c r="M91" s="104">
        <f t="shared" si="6"/>
        <v>2022</v>
      </c>
      <c r="N91" s="3"/>
      <c r="O91" s="3"/>
    </row>
    <row r="92" spans="8:15">
      <c r="H92" s="31">
        <v>44652</v>
      </c>
      <c r="I92" s="35">
        <v>1.7512894911171333</v>
      </c>
      <c r="J92" s="35">
        <v>1.7534377075940386</v>
      </c>
      <c r="K92" s="35">
        <v>1.7398142570481552</v>
      </c>
      <c r="L92" s="35">
        <v>1.7512894911171333</v>
      </c>
      <c r="M92" s="104">
        <f t="shared" si="6"/>
        <v>2022</v>
      </c>
      <c r="N92" s="3"/>
      <c r="O92" s="3"/>
    </row>
    <row r="93" spans="8:15">
      <c r="H93" s="31">
        <v>44682</v>
      </c>
      <c r="I93" s="35">
        <v>1.6760109605540499</v>
      </c>
      <c r="J93" s="35">
        <v>1.7306251759099667</v>
      </c>
      <c r="K93" s="35">
        <v>1.6770036947104177</v>
      </c>
      <c r="L93" s="35">
        <v>1.6760109605540499</v>
      </c>
      <c r="M93" s="104">
        <f t="shared" si="6"/>
        <v>2022</v>
      </c>
      <c r="N93" s="3"/>
      <c r="O93" s="3"/>
    </row>
    <row r="94" spans="8:15">
      <c r="H94" s="31">
        <v>44713</v>
      </c>
      <c r="I94" s="35">
        <v>1.7889287563986751</v>
      </c>
      <c r="J94" s="35">
        <v>1.8345489313596273</v>
      </c>
      <c r="K94" s="35">
        <v>1.767672527895396</v>
      </c>
      <c r="L94" s="35">
        <v>1.7889287563986751</v>
      </c>
      <c r="M94" s="104">
        <f t="shared" si="6"/>
        <v>2022</v>
      </c>
      <c r="N94" s="3"/>
      <c r="O94" s="3"/>
    </row>
    <row r="95" spans="8:15">
      <c r="H95" s="31">
        <v>44743</v>
      </c>
      <c r="I95" s="35">
        <v>1.8807685636856366</v>
      </c>
      <c r="J95" s="35">
        <v>2.0135005687924568</v>
      </c>
      <c r="K95" s="35">
        <v>1.9310421273806078</v>
      </c>
      <c r="L95" s="35">
        <v>1.8807685636856366</v>
      </c>
      <c r="M95" s="104">
        <f t="shared" si="6"/>
        <v>2022</v>
      </c>
      <c r="N95" s="3"/>
      <c r="O95" s="3"/>
    </row>
    <row r="96" spans="8:15">
      <c r="H96" s="31">
        <v>44774</v>
      </c>
      <c r="I96" s="35">
        <v>1.899839124761618</v>
      </c>
      <c r="J96" s="35">
        <v>2.0327644844367843</v>
      </c>
      <c r="K96" s="35">
        <v>1.9597806781616831</v>
      </c>
      <c r="L96" s="35">
        <v>1.899839124761618</v>
      </c>
      <c r="M96" s="104">
        <f t="shared" si="6"/>
        <v>2022</v>
      </c>
      <c r="N96" s="3"/>
      <c r="O96" s="3"/>
    </row>
    <row r="97" spans="8:15">
      <c r="H97" s="31">
        <v>44805</v>
      </c>
      <c r="I97" s="35">
        <v>1.8812704205560575</v>
      </c>
      <c r="J97" s="35">
        <v>2.0038686109702928</v>
      </c>
      <c r="K97" s="35">
        <v>1.9548614667667243</v>
      </c>
      <c r="L97" s="35">
        <v>1.8812704205560575</v>
      </c>
      <c r="M97" s="104">
        <f t="shared" si="6"/>
        <v>2022</v>
      </c>
      <c r="N97" s="3"/>
      <c r="O97" s="3"/>
    </row>
    <row r="98" spans="8:15">
      <c r="H98" s="31">
        <v>44835</v>
      </c>
      <c r="I98" s="35">
        <v>1.852162722071665</v>
      </c>
      <c r="J98" s="35">
        <v>1.8933545685896787</v>
      </c>
      <c r="K98" s="35">
        <v>1.9448677004590713</v>
      </c>
      <c r="L98" s="35">
        <v>1.852162722071665</v>
      </c>
      <c r="M98" s="104">
        <f t="shared" si="6"/>
        <v>2022</v>
      </c>
      <c r="N98" s="3"/>
      <c r="O98" s="3"/>
    </row>
    <row r="99" spans="8:15">
      <c r="H99" s="31">
        <v>44866</v>
      </c>
      <c r="I99" s="35">
        <v>2.0293181973301215</v>
      </c>
      <c r="J99" s="35">
        <v>2.2700148139511307</v>
      </c>
      <c r="K99" s="35">
        <v>2.5257488944448419</v>
      </c>
      <c r="L99" s="35">
        <v>2.0293181973301215</v>
      </c>
      <c r="M99" s="104">
        <f t="shared" si="6"/>
        <v>2022</v>
      </c>
      <c r="N99" s="3"/>
      <c r="O99" s="3"/>
    </row>
    <row r="100" spans="8:15">
      <c r="H100" s="31">
        <v>44896</v>
      </c>
      <c r="I100" s="35">
        <v>2.418257271906052</v>
      </c>
      <c r="J100" s="35">
        <v>2.6958487387204708</v>
      </c>
      <c r="K100" s="35">
        <v>2.9315579439426571</v>
      </c>
      <c r="L100" s="35">
        <v>2.418257271906052</v>
      </c>
      <c r="M100" s="104">
        <f t="shared" si="6"/>
        <v>2022</v>
      </c>
      <c r="N100" s="3"/>
      <c r="O100" s="3"/>
    </row>
    <row r="101" spans="8:15">
      <c r="H101" s="31">
        <v>44927</v>
      </c>
      <c r="I101" s="35">
        <v>2.5698180467730602</v>
      </c>
      <c r="J101" s="35">
        <v>2.7906474814965025</v>
      </c>
      <c r="K101" s="35">
        <v>2.9695135434427078</v>
      </c>
      <c r="L101" s="35">
        <v>2.5698180467730602</v>
      </c>
      <c r="M101" s="104">
        <f t="shared" si="6"/>
        <v>2023</v>
      </c>
      <c r="N101" s="3"/>
      <c r="O101" s="3"/>
    </row>
    <row r="102" spans="8:15">
      <c r="H102" s="31">
        <v>44958</v>
      </c>
      <c r="I102" s="35">
        <v>2.495543229950818</v>
      </c>
      <c r="J102" s="35">
        <v>2.6826681648585629</v>
      </c>
      <c r="K102" s="35">
        <v>2.8190892371021241</v>
      </c>
      <c r="L102" s="35">
        <v>2.495543229950818</v>
      </c>
      <c r="M102" s="104">
        <f t="shared" si="6"/>
        <v>2023</v>
      </c>
      <c r="N102" s="3"/>
      <c r="O102" s="3"/>
    </row>
    <row r="103" spans="8:15">
      <c r="H103" s="31">
        <v>44986</v>
      </c>
      <c r="I103" s="35">
        <v>2.1618084111211484</v>
      </c>
      <c r="J103" s="35">
        <v>2.3252718351414381</v>
      </c>
      <c r="K103" s="35">
        <v>2.5277683601754042</v>
      </c>
      <c r="L103" s="35">
        <v>2.1618084111211484</v>
      </c>
      <c r="M103" s="104">
        <f t="shared" si="6"/>
        <v>2023</v>
      </c>
      <c r="N103" s="3"/>
      <c r="O103" s="3"/>
    </row>
    <row r="104" spans="8:15">
      <c r="H104" s="31">
        <v>45017</v>
      </c>
      <c r="I104" s="35">
        <v>1.7839101876944694</v>
      </c>
      <c r="J104" s="35">
        <v>1.7965280452195074</v>
      </c>
      <c r="K104" s="35">
        <v>1.760526726079561</v>
      </c>
      <c r="L104" s="35">
        <v>1.7839101876944694</v>
      </c>
      <c r="M104" s="104">
        <f t="shared" si="6"/>
        <v>2023</v>
      </c>
      <c r="N104" s="3"/>
      <c r="O104" s="3"/>
    </row>
    <row r="105" spans="8:15">
      <c r="H105" s="31">
        <v>45047</v>
      </c>
      <c r="I105" s="35">
        <v>1.8176349693867309</v>
      </c>
      <c r="J105" s="35">
        <v>1.8736850968265235</v>
      </c>
      <c r="K105" s="35">
        <v>1.8483475947727208</v>
      </c>
      <c r="L105" s="35">
        <v>1.8176349693867309</v>
      </c>
      <c r="M105" s="104">
        <f t="shared" si="6"/>
        <v>2023</v>
      </c>
      <c r="N105" s="3"/>
      <c r="O105" s="3"/>
    </row>
    <row r="106" spans="8:15">
      <c r="H106" s="31">
        <v>45078</v>
      </c>
      <c r="I106" s="35">
        <v>1.8852852755194218</v>
      </c>
      <c r="J106" s="35">
        <v>1.9318823998783332</v>
      </c>
      <c r="K106" s="35">
        <v>1.8968665534787885</v>
      </c>
      <c r="L106" s="35">
        <v>1.8852852755194218</v>
      </c>
      <c r="M106" s="104">
        <f t="shared" si="6"/>
        <v>2023</v>
      </c>
      <c r="N106" s="3"/>
      <c r="O106" s="3"/>
    </row>
    <row r="107" spans="8:15">
      <c r="H107" s="31">
        <v>45108</v>
      </c>
      <c r="I107" s="35">
        <v>1.9444040148549633</v>
      </c>
      <c r="J107" s="35">
        <v>2.077781213626686</v>
      </c>
      <c r="K107" s="35">
        <v>2.0201575253882305</v>
      </c>
      <c r="L107" s="35">
        <v>1.9444040148549633</v>
      </c>
      <c r="M107" s="104">
        <f t="shared" si="6"/>
        <v>2023</v>
      </c>
      <c r="N107" s="3"/>
      <c r="O107" s="3"/>
    </row>
    <row r="108" spans="8:15">
      <c r="H108" s="31">
        <v>45139</v>
      </c>
      <c r="I108" s="35">
        <v>1.9849540499849443</v>
      </c>
      <c r="J108" s="35">
        <v>2.1187423816283082</v>
      </c>
      <c r="K108" s="35">
        <v>2.0569221579189754</v>
      </c>
      <c r="L108" s="35">
        <v>1.9849540499849443</v>
      </c>
      <c r="M108" s="104">
        <f t="shared" si="6"/>
        <v>2023</v>
      </c>
      <c r="N108" s="3"/>
      <c r="O108" s="3"/>
    </row>
    <row r="109" spans="8:15">
      <c r="H109" s="31">
        <v>45170</v>
      </c>
      <c r="I109" s="35">
        <v>2.0736823446752988</v>
      </c>
      <c r="J109" s="35">
        <v>2.1982313809185845</v>
      </c>
      <c r="K109" s="35">
        <v>2.0960169432157536</v>
      </c>
      <c r="L109" s="35">
        <v>2.0736823446752988</v>
      </c>
      <c r="M109" s="104">
        <f t="shared" si="6"/>
        <v>2023</v>
      </c>
      <c r="N109" s="3"/>
      <c r="O109" s="3"/>
    </row>
    <row r="110" spans="8:15">
      <c r="H110" s="31">
        <v>45200</v>
      </c>
      <c r="I110" s="35">
        <v>2.1303921710328213</v>
      </c>
      <c r="J110" s="35">
        <v>2.1744049589374432</v>
      </c>
      <c r="K110" s="35">
        <v>2.1103085468474232</v>
      </c>
      <c r="L110" s="35">
        <v>2.1303921710328213</v>
      </c>
      <c r="M110" s="104">
        <f t="shared" si="6"/>
        <v>2023</v>
      </c>
      <c r="N110" s="3"/>
      <c r="O110" s="3"/>
    </row>
    <row r="111" spans="8:15">
      <c r="H111" s="31">
        <v>45231</v>
      </c>
      <c r="I111" s="35">
        <v>2.2327709725986149</v>
      </c>
      <c r="J111" s="35">
        <v>2.4755303771671908</v>
      </c>
      <c r="K111" s="35">
        <v>2.6407030975691432</v>
      </c>
      <c r="L111" s="35">
        <v>2.2327709725986149</v>
      </c>
      <c r="M111" s="104">
        <f t="shared" si="6"/>
        <v>2023</v>
      </c>
      <c r="N111" s="3"/>
      <c r="O111" s="3"/>
    </row>
    <row r="112" spans="8:15">
      <c r="H112" s="31">
        <v>45261</v>
      </c>
      <c r="I112" s="35">
        <v>2.4419449161899025</v>
      </c>
      <c r="J112" s="35">
        <v>2.7197765497313195</v>
      </c>
      <c r="K112" s="35">
        <v>2.9076350422113832</v>
      </c>
      <c r="L112" s="35">
        <v>2.4419449161899025</v>
      </c>
      <c r="M112" s="104">
        <f t="shared" si="6"/>
        <v>2023</v>
      </c>
      <c r="N112" s="3"/>
      <c r="O112" s="3"/>
    </row>
    <row r="113" spans="8:15">
      <c r="H113" s="31">
        <v>45292</v>
      </c>
      <c r="I113" s="35">
        <v>2.5637957643280131</v>
      </c>
      <c r="J113" s="35">
        <v>2.784564139714083</v>
      </c>
      <c r="K113" s="35">
        <v>2.9026122684712674</v>
      </c>
      <c r="L113" s="35">
        <v>2.5637957643280131</v>
      </c>
      <c r="M113" s="104">
        <f t="shared" ref="M113:M159" si="7">YEAR(H113)</f>
        <v>2024</v>
      </c>
      <c r="N113" s="3"/>
      <c r="O113" s="3"/>
    </row>
    <row r="114" spans="8:15">
      <c r="H114" s="31">
        <v>45323</v>
      </c>
      <c r="I114" s="35">
        <v>2.5239483288166213</v>
      </c>
      <c r="J114" s="35">
        <v>2.7113612602656394</v>
      </c>
      <c r="K114" s="35">
        <v>2.807800941480008</v>
      </c>
      <c r="L114" s="35">
        <v>2.5239483288166213</v>
      </c>
      <c r="M114" s="104">
        <f t="shared" si="7"/>
        <v>2024</v>
      </c>
      <c r="N114" s="3"/>
      <c r="O114" s="3"/>
    </row>
    <row r="115" spans="8:15">
      <c r="H115" s="31">
        <v>45352</v>
      </c>
      <c r="I115" s="35">
        <v>2.3036331627019973</v>
      </c>
      <c r="J115" s="35">
        <v>2.4685345341174085</v>
      </c>
      <c r="K115" s="35">
        <v>2.600003095922431</v>
      </c>
      <c r="L115" s="35">
        <v>2.3036331627019973</v>
      </c>
      <c r="M115" s="104">
        <f t="shared" si="7"/>
        <v>2024</v>
      </c>
      <c r="N115" s="3"/>
      <c r="O115" s="3"/>
    </row>
    <row r="116" spans="8:15">
      <c r="H116" s="31">
        <v>45383</v>
      </c>
      <c r="I116" s="35">
        <v>2.0479872729097659</v>
      </c>
      <c r="J116" s="35">
        <v>2.0632825823785867</v>
      </c>
      <c r="K116" s="35">
        <v>2.0136330976433379</v>
      </c>
      <c r="L116" s="35">
        <v>2.0479872729097659</v>
      </c>
      <c r="M116" s="104">
        <f t="shared" si="7"/>
        <v>2024</v>
      </c>
      <c r="N116" s="3"/>
      <c r="O116" s="3"/>
    </row>
    <row r="117" spans="8:15">
      <c r="H117" s="31">
        <v>45413</v>
      </c>
      <c r="I117" s="35">
        <v>1.9592589782194116</v>
      </c>
      <c r="J117" s="35">
        <v>2.0167450177430801</v>
      </c>
      <c r="K117" s="35">
        <v>2.0196397136624453</v>
      </c>
      <c r="L117" s="35">
        <v>1.9592589782194116</v>
      </c>
      <c r="M117" s="104">
        <f t="shared" si="7"/>
        <v>2024</v>
      </c>
      <c r="N117" s="3"/>
      <c r="O117" s="3"/>
    </row>
    <row r="118" spans="8:15">
      <c r="H118" s="31">
        <v>45444</v>
      </c>
      <c r="I118" s="35">
        <v>1.9816417946401685</v>
      </c>
      <c r="J118" s="35">
        <v>2.0292158683970394</v>
      </c>
      <c r="K118" s="35">
        <v>2.0260605790621811</v>
      </c>
      <c r="L118" s="35">
        <v>1.9816417946401685</v>
      </c>
      <c r="M118" s="104">
        <f t="shared" si="7"/>
        <v>2024</v>
      </c>
      <c r="N118" s="3"/>
      <c r="O118" s="3"/>
    </row>
    <row r="119" spans="8:15">
      <c r="H119" s="31">
        <v>45474</v>
      </c>
      <c r="I119" s="35">
        <v>2.00803946602429</v>
      </c>
      <c r="J119" s="35">
        <v>2.1420618584609148</v>
      </c>
      <c r="K119" s="35">
        <v>2.1092729233958534</v>
      </c>
      <c r="L119" s="35">
        <v>2.00803946602429</v>
      </c>
      <c r="M119" s="104">
        <f t="shared" si="7"/>
        <v>2024</v>
      </c>
      <c r="N119" s="3"/>
      <c r="O119" s="3"/>
    </row>
    <row r="120" spans="8:15">
      <c r="H120" s="31">
        <v>45505</v>
      </c>
      <c r="I120" s="35">
        <v>2.0700689752082706</v>
      </c>
      <c r="J120" s="35">
        <v>2.2047202788198321</v>
      </c>
      <c r="K120" s="35">
        <v>2.1540636376762681</v>
      </c>
      <c r="L120" s="35">
        <v>2.0700689752082706</v>
      </c>
      <c r="M120" s="104">
        <f t="shared" si="7"/>
        <v>2024</v>
      </c>
      <c r="N120" s="3"/>
      <c r="O120" s="3"/>
    </row>
    <row r="121" spans="8:15">
      <c r="H121" s="31">
        <v>45536</v>
      </c>
      <c r="I121" s="35">
        <v>2.2661946401686235</v>
      </c>
      <c r="J121" s="35">
        <v>2.3926955398965837</v>
      </c>
      <c r="K121" s="35">
        <v>2.2372759820099404</v>
      </c>
      <c r="L121" s="35">
        <v>2.2661946401686235</v>
      </c>
      <c r="M121" s="104">
        <f t="shared" si="7"/>
        <v>2024</v>
      </c>
      <c r="N121" s="3"/>
      <c r="O121" s="3"/>
    </row>
    <row r="122" spans="8:15">
      <c r="H122" s="31">
        <v>45566</v>
      </c>
      <c r="I122" s="35">
        <v>2.4085212486198939</v>
      </c>
      <c r="J122" s="35">
        <v>2.4553539602555006</v>
      </c>
      <c r="K122" s="35">
        <v>2.2756976120631975</v>
      </c>
      <c r="L122" s="35">
        <v>2.4085212486198939</v>
      </c>
      <c r="M122" s="104">
        <f t="shared" si="7"/>
        <v>2024</v>
      </c>
      <c r="N122" s="3"/>
      <c r="O122" s="3"/>
    </row>
    <row r="123" spans="8:15">
      <c r="H123" s="31">
        <v>45597</v>
      </c>
      <c r="I123" s="35">
        <v>2.4361233764930241</v>
      </c>
      <c r="J123" s="35">
        <v>2.6809445513535439</v>
      </c>
      <c r="K123" s="35">
        <v>2.7557608630386019</v>
      </c>
      <c r="L123" s="35">
        <v>2.4361233764930241</v>
      </c>
      <c r="M123" s="104">
        <f t="shared" si="7"/>
        <v>2024</v>
      </c>
      <c r="N123" s="3"/>
      <c r="O123" s="3"/>
    </row>
    <row r="124" spans="8:15">
      <c r="H124" s="31">
        <v>45627</v>
      </c>
      <c r="I124" s="35">
        <v>2.4655321890996689</v>
      </c>
      <c r="J124" s="35">
        <v>2.7436029717124608</v>
      </c>
      <c r="K124" s="35">
        <v>2.8837639216526885</v>
      </c>
      <c r="L124" s="35">
        <v>2.4655321890996689</v>
      </c>
      <c r="M124" s="104">
        <f t="shared" si="7"/>
        <v>2024</v>
      </c>
      <c r="N124" s="3"/>
      <c r="O124" s="3"/>
    </row>
    <row r="125" spans="8:15">
      <c r="H125" s="31">
        <v>45658</v>
      </c>
      <c r="I125" s="35">
        <v>2.5576731105088828</v>
      </c>
      <c r="J125" s="35">
        <v>2.7783794089019569</v>
      </c>
      <c r="K125" s="35">
        <v>2.8357627746724057</v>
      </c>
      <c r="L125" s="35">
        <v>2.5576731105088828</v>
      </c>
      <c r="M125" s="104">
        <f t="shared" si="7"/>
        <v>2025</v>
      </c>
      <c r="N125" s="3"/>
      <c r="O125" s="3"/>
    </row>
    <row r="126" spans="8:15">
      <c r="H126" s="31">
        <v>45689</v>
      </c>
      <c r="I126" s="35">
        <v>2.5522530563083405</v>
      </c>
      <c r="J126" s="35">
        <v>2.7399529666430094</v>
      </c>
      <c r="K126" s="35">
        <v>2.7965126458578924</v>
      </c>
      <c r="L126" s="35">
        <v>2.5522530563083405</v>
      </c>
      <c r="M126" s="104">
        <f t="shared" si="7"/>
        <v>2025</v>
      </c>
      <c r="N126" s="3"/>
      <c r="O126" s="3"/>
    </row>
    <row r="127" spans="8:15">
      <c r="H127" s="31">
        <v>45717</v>
      </c>
      <c r="I127" s="35">
        <v>2.4455582856569307</v>
      </c>
      <c r="J127" s="35">
        <v>2.6118986221230864</v>
      </c>
      <c r="K127" s="35">
        <v>2.6722378316694586</v>
      </c>
      <c r="L127" s="35">
        <v>2.4455582856569307</v>
      </c>
      <c r="M127" s="104">
        <f t="shared" si="7"/>
        <v>2025</v>
      </c>
      <c r="N127" s="3"/>
      <c r="O127" s="3"/>
    </row>
    <row r="128" spans="8:15">
      <c r="H128" s="31">
        <v>45748</v>
      </c>
      <c r="I128" s="35">
        <v>2.3120643581250624</v>
      </c>
      <c r="J128" s="35">
        <v>2.3300371195376659</v>
      </c>
      <c r="K128" s="35">
        <v>2.2666359068619575</v>
      </c>
      <c r="L128" s="35">
        <v>2.3120643581250624</v>
      </c>
      <c r="M128" s="104">
        <f t="shared" si="7"/>
        <v>2025</v>
      </c>
      <c r="N128" s="3"/>
      <c r="O128" s="3"/>
    </row>
    <row r="129" spans="8:15">
      <c r="H129" s="31">
        <v>45778</v>
      </c>
      <c r="I129" s="35">
        <v>2.2821536886479974</v>
      </c>
      <c r="J129" s="35">
        <v>2.3429135263104532</v>
      </c>
      <c r="K129" s="35">
        <v>2.2143369225576577</v>
      </c>
      <c r="L129" s="35">
        <v>2.2821536886479974</v>
      </c>
      <c r="M129" s="104">
        <f t="shared" si="7"/>
        <v>2025</v>
      </c>
      <c r="N129" s="3"/>
      <c r="O129" s="3"/>
    </row>
    <row r="130" spans="8:15">
      <c r="H130" s="31">
        <v>45809</v>
      </c>
      <c r="I130" s="35">
        <v>2.3048376191910065</v>
      </c>
      <c r="J130" s="35">
        <v>2.3556885440535336</v>
      </c>
      <c r="K130" s="35">
        <v>2.1685105848256736</v>
      </c>
      <c r="L130" s="35">
        <v>2.3048376191910065</v>
      </c>
      <c r="M130" s="104">
        <f t="shared" si="7"/>
        <v>2025</v>
      </c>
      <c r="N130" s="3"/>
      <c r="O130" s="3"/>
    </row>
    <row r="131" spans="8:15">
      <c r="H131" s="31">
        <v>45839</v>
      </c>
      <c r="I131" s="35">
        <v>2.2956034527752682</v>
      </c>
      <c r="J131" s="35">
        <v>2.4325414285714286</v>
      </c>
      <c r="K131" s="35">
        <v>2.1750867937431448</v>
      </c>
      <c r="L131" s="35">
        <v>2.2956034527752682</v>
      </c>
      <c r="M131" s="104">
        <f t="shared" si="7"/>
        <v>2025</v>
      </c>
      <c r="N131" s="3"/>
      <c r="O131" s="3"/>
    </row>
    <row r="132" spans="8:15">
      <c r="H132" s="31">
        <v>45870</v>
      </c>
      <c r="I132" s="35">
        <v>2.3082502459098664</v>
      </c>
      <c r="J132" s="35">
        <v>2.445316446314509</v>
      </c>
      <c r="K132" s="35">
        <v>2.2208613503025507</v>
      </c>
      <c r="L132" s="35">
        <v>2.3082502459098664</v>
      </c>
      <c r="M132" s="104">
        <f t="shared" si="7"/>
        <v>2025</v>
      </c>
      <c r="N132" s="3"/>
      <c r="O132" s="3"/>
    </row>
    <row r="133" spans="8:15">
      <c r="H133" s="31">
        <v>45901</v>
      </c>
      <c r="I133" s="35">
        <v>2.3690752986048378</v>
      </c>
      <c r="J133" s="35">
        <v>2.4966192953462438</v>
      </c>
      <c r="K133" s="35">
        <v>2.292837180186686</v>
      </c>
      <c r="L133" s="35">
        <v>2.3690752986048378</v>
      </c>
      <c r="M133" s="104">
        <f t="shared" si="7"/>
        <v>2025</v>
      </c>
      <c r="N133" s="3"/>
      <c r="O133" s="3"/>
    </row>
    <row r="134" spans="8:15">
      <c r="H134" s="31">
        <v>45931</v>
      </c>
      <c r="I134" s="35">
        <v>2.4620191910067248</v>
      </c>
      <c r="J134" s="35">
        <v>2.5093943130893241</v>
      </c>
      <c r="K134" s="35">
        <v>2.4825116153417826</v>
      </c>
      <c r="L134" s="35">
        <v>2.4620191910067248</v>
      </c>
      <c r="M134" s="104">
        <f t="shared" si="7"/>
        <v>2025</v>
      </c>
      <c r="N134" s="3"/>
      <c r="O134" s="3"/>
    </row>
    <row r="135" spans="8:15">
      <c r="H135" s="31">
        <v>45962</v>
      </c>
      <c r="I135" s="35">
        <v>2.5452270601224529</v>
      </c>
      <c r="J135" s="35">
        <v>2.7911544266450372</v>
      </c>
      <c r="K135" s="35">
        <v>2.82271391918262</v>
      </c>
      <c r="L135" s="35">
        <v>2.5452270601224529</v>
      </c>
      <c r="M135" s="104">
        <f t="shared" si="7"/>
        <v>2025</v>
      </c>
      <c r="N135" s="3"/>
      <c r="O135" s="3"/>
    </row>
    <row r="136" spans="8:15">
      <c r="H136" s="31">
        <v>45992</v>
      </c>
      <c r="I136" s="35">
        <v>2.6267286158787511</v>
      </c>
      <c r="J136" s="35">
        <v>2.9064337534218798</v>
      </c>
      <c r="K136" s="35">
        <v>3.0582146920697024</v>
      </c>
      <c r="L136" s="35">
        <v>2.6267286158787511</v>
      </c>
      <c r="M136" s="104">
        <f t="shared" si="7"/>
        <v>2025</v>
      </c>
      <c r="N136" s="3"/>
      <c r="O136" s="3"/>
    </row>
    <row r="137" spans="8:15">
      <c r="H137" s="31">
        <v>46023</v>
      </c>
      <c r="I137" s="35">
        <v>2.7089327712536382</v>
      </c>
      <c r="J137" s="35">
        <v>2.9311726766703847</v>
      </c>
      <c r="K137" s="35">
        <v>2.9982520942237834</v>
      </c>
      <c r="L137" s="35">
        <v>2.7089327712536382</v>
      </c>
      <c r="M137" s="104">
        <f t="shared" ref="M137:M148" si="8">YEAR(H137)</f>
        <v>2026</v>
      </c>
      <c r="N137" s="3"/>
      <c r="O137" s="3"/>
    </row>
    <row r="138" spans="8:15">
      <c r="H138" s="31">
        <v>46054</v>
      </c>
      <c r="I138" s="35">
        <v>2.7415534678309745</v>
      </c>
      <c r="J138" s="35">
        <v>2.9311726766703847</v>
      </c>
      <c r="K138" s="35">
        <v>2.9380823716875497</v>
      </c>
      <c r="L138" s="35">
        <v>2.7415534678309745</v>
      </c>
      <c r="M138" s="104">
        <f t="shared" si="8"/>
        <v>2026</v>
      </c>
      <c r="N138" s="3"/>
      <c r="O138" s="3"/>
    </row>
    <row r="139" spans="8:15">
      <c r="H139" s="31">
        <v>46082</v>
      </c>
      <c r="I139" s="35">
        <v>2.6061524841915085</v>
      </c>
      <c r="J139" s="35">
        <v>2.7741210696542637</v>
      </c>
      <c r="K139" s="35">
        <v>2.7374821091183863</v>
      </c>
      <c r="L139" s="35">
        <v>2.6061524841915085</v>
      </c>
      <c r="M139" s="104">
        <f t="shared" si="8"/>
        <v>2026</v>
      </c>
      <c r="N139" s="3"/>
      <c r="O139" s="3"/>
    </row>
    <row r="140" spans="8:15">
      <c r="H140" s="31">
        <v>46113</v>
      </c>
      <c r="I140" s="35">
        <v>2.375800180668473</v>
      </c>
      <c r="J140" s="35">
        <v>2.3944191534016022</v>
      </c>
      <c r="K140" s="35">
        <v>2.3965030876888709</v>
      </c>
      <c r="L140" s="35">
        <v>2.375800180668473</v>
      </c>
      <c r="M140" s="104">
        <f t="shared" si="8"/>
        <v>2026</v>
      </c>
      <c r="N140" s="3"/>
      <c r="O140" s="3"/>
    </row>
    <row r="141" spans="8:15">
      <c r="H141" s="31">
        <v>46143</v>
      </c>
      <c r="I141" s="35">
        <v>2.3201944394258756</v>
      </c>
      <c r="J141" s="35">
        <v>2.3813399685694008</v>
      </c>
      <c r="K141" s="35">
        <v>2.2294052437780061</v>
      </c>
      <c r="L141" s="35">
        <v>2.3201944394258756</v>
      </c>
      <c r="M141" s="104">
        <f t="shared" si="8"/>
        <v>2026</v>
      </c>
      <c r="N141" s="3"/>
      <c r="O141" s="3"/>
    </row>
    <row r="142" spans="8:15">
      <c r="H142" s="31">
        <v>46174</v>
      </c>
      <c r="I142" s="35">
        <v>2.3431794840911371</v>
      </c>
      <c r="J142" s="35">
        <v>2.3944191534016022</v>
      </c>
      <c r="K142" s="35">
        <v>2.2026861587274924</v>
      </c>
      <c r="L142" s="35">
        <v>2.3431794840911371</v>
      </c>
      <c r="M142" s="104">
        <f t="shared" si="8"/>
        <v>2026</v>
      </c>
      <c r="N142" s="3"/>
      <c r="O142" s="3"/>
    </row>
    <row r="143" spans="8:15">
      <c r="H143" s="31">
        <v>46204</v>
      </c>
      <c r="I143" s="35">
        <v>2.4004915386931649</v>
      </c>
      <c r="J143" s="35">
        <v>2.5384929646152288</v>
      </c>
      <c r="K143" s="35">
        <v>2.2227254725153776</v>
      </c>
      <c r="L143" s="35">
        <v>2.4004915386931649</v>
      </c>
      <c r="M143" s="104">
        <f t="shared" si="8"/>
        <v>2026</v>
      </c>
      <c r="N143" s="3"/>
      <c r="O143" s="3"/>
    </row>
    <row r="144" spans="8:15">
      <c r="H144" s="31">
        <v>46235</v>
      </c>
      <c r="I144" s="35">
        <v>2.4263873532068652</v>
      </c>
      <c r="J144" s="35">
        <v>2.5646513342796311</v>
      </c>
      <c r="K144" s="35">
        <v>2.2828951950516103</v>
      </c>
      <c r="L144" s="35">
        <v>2.4263873532068652</v>
      </c>
      <c r="M144" s="104">
        <f t="shared" si="8"/>
        <v>2026</v>
      </c>
      <c r="N144" s="3"/>
      <c r="O144" s="3"/>
    </row>
    <row r="145" spans="8:15">
      <c r="H145" s="31">
        <v>46266</v>
      </c>
      <c r="I145" s="35">
        <v>2.5401081200441635</v>
      </c>
      <c r="J145" s="35">
        <v>2.6693862019669474</v>
      </c>
      <c r="K145" s="35">
        <v>2.4232739539119628</v>
      </c>
      <c r="L145" s="35">
        <v>2.5401081200441635</v>
      </c>
      <c r="M145" s="104">
        <f t="shared" si="8"/>
        <v>2026</v>
      </c>
      <c r="N145" s="3"/>
      <c r="O145" s="3"/>
    </row>
    <row r="146" spans="8:15">
      <c r="H146" s="31">
        <v>46296</v>
      </c>
      <c r="I146" s="35">
        <v>2.6333531265683026</v>
      </c>
      <c r="J146" s="35">
        <v>2.6824653867991488</v>
      </c>
      <c r="K146" s="35">
        <v>2.6505933015316394</v>
      </c>
      <c r="L146" s="35">
        <v>2.6333531265683026</v>
      </c>
      <c r="M146" s="104">
        <f t="shared" si="8"/>
        <v>2026</v>
      </c>
      <c r="N146" s="3"/>
      <c r="O146" s="3"/>
    </row>
    <row r="147" spans="8:15">
      <c r="H147" s="31">
        <v>46327</v>
      </c>
      <c r="I147" s="35">
        <v>2.6838399277326106</v>
      </c>
      <c r="J147" s="35">
        <v>2.9311726766703847</v>
      </c>
      <c r="K147" s="35">
        <v>2.9179912767270864</v>
      </c>
      <c r="L147" s="35">
        <v>2.6838399277326106</v>
      </c>
      <c r="M147" s="104">
        <f t="shared" si="8"/>
        <v>2026</v>
      </c>
      <c r="N147" s="3"/>
      <c r="O147" s="3"/>
    </row>
    <row r="148" spans="8:15">
      <c r="H148" s="31">
        <v>46357</v>
      </c>
      <c r="I148" s="35">
        <v>2.8456385827561976</v>
      </c>
      <c r="J148" s="35">
        <v>3.127563227212816</v>
      </c>
      <c r="K148" s="35">
        <v>3.2589702981566013</v>
      </c>
      <c r="L148" s="35">
        <v>2.8456385827561976</v>
      </c>
      <c r="M148" s="104">
        <f t="shared" si="8"/>
        <v>2026</v>
      </c>
      <c r="N148" s="3"/>
      <c r="O148" s="3"/>
    </row>
    <row r="149" spans="8:15">
      <c r="H149" s="31">
        <v>46388</v>
      </c>
      <c r="I149" s="35">
        <v>2.9185082003412623</v>
      </c>
      <c r="J149" s="35">
        <v>3.142872970698571</v>
      </c>
      <c r="K149" s="35">
        <v>3.2211182610017079</v>
      </c>
      <c r="L149" s="35">
        <v>2.9185082003412623</v>
      </c>
      <c r="M149" s="104">
        <f t="shared" si="7"/>
        <v>2027</v>
      </c>
      <c r="N149" s="3"/>
      <c r="O149" s="3"/>
    </row>
    <row r="150" spans="8:15">
      <c r="H150" s="31">
        <v>46419</v>
      </c>
      <c r="I150" s="35">
        <v>2.9113818327812906</v>
      </c>
      <c r="J150" s="35">
        <v>3.1027229149346045</v>
      </c>
      <c r="K150" s="35">
        <v>3.0503439538377681</v>
      </c>
      <c r="L150" s="35">
        <v>2.9113818327812906</v>
      </c>
      <c r="M150" s="104">
        <f t="shared" si="7"/>
        <v>2027</v>
      </c>
      <c r="N150" s="3"/>
      <c r="O150" s="3"/>
    </row>
    <row r="151" spans="8:15">
      <c r="H151" s="31">
        <v>46447</v>
      </c>
      <c r="I151" s="35">
        <v>2.7592188296697779</v>
      </c>
      <c r="J151" s="35">
        <v>2.9287393399574166</v>
      </c>
      <c r="K151" s="35">
        <v>2.8999714286697627</v>
      </c>
      <c r="L151" s="35">
        <v>2.7592188296697779</v>
      </c>
      <c r="M151" s="104">
        <f t="shared" si="7"/>
        <v>2027</v>
      </c>
      <c r="N151" s="3"/>
      <c r="O151" s="3"/>
    </row>
    <row r="152" spans="8:15">
      <c r="H152" s="31">
        <v>46478</v>
      </c>
      <c r="I152" s="35">
        <v>2.679624330021078</v>
      </c>
      <c r="J152" s="35">
        <v>2.7013237463246478</v>
      </c>
      <c r="K152" s="35">
        <v>2.6403924105336722</v>
      </c>
      <c r="L152" s="35">
        <v>2.679624330021078</v>
      </c>
      <c r="M152" s="104">
        <f t="shared" si="7"/>
        <v>2027</v>
      </c>
      <c r="N152" s="3"/>
      <c r="O152" s="3"/>
    </row>
    <row r="153" spans="8:15">
      <c r="H153" s="31">
        <v>46508</v>
      </c>
      <c r="I153" s="35">
        <v>2.6502155174144333</v>
      </c>
      <c r="J153" s="35">
        <v>2.7147070982459702</v>
      </c>
      <c r="K153" s="35">
        <v>2.435390748295335</v>
      </c>
      <c r="L153" s="35">
        <v>2.6502155174144333</v>
      </c>
      <c r="M153" s="104">
        <f t="shared" si="7"/>
        <v>2027</v>
      </c>
      <c r="N153" s="3"/>
      <c r="O153" s="3"/>
    </row>
    <row r="154" spans="8:15">
      <c r="H154" s="31">
        <v>46539</v>
      </c>
      <c r="I154" s="35">
        <v>2.6735016762019472</v>
      </c>
      <c r="J154" s="35">
        <v>2.7280904501672922</v>
      </c>
      <c r="K154" s="35">
        <v>2.4012151743935157</v>
      </c>
      <c r="L154" s="35">
        <v>2.6735016762019472</v>
      </c>
      <c r="M154" s="104">
        <f t="shared" si="7"/>
        <v>2027</v>
      </c>
      <c r="N154" s="3"/>
      <c r="O154" s="3"/>
    </row>
    <row r="155" spans="8:15">
      <c r="H155" s="31">
        <v>46569</v>
      </c>
      <c r="I155" s="35">
        <v>2.6809291578841714</v>
      </c>
      <c r="J155" s="35">
        <v>2.8217739136165472</v>
      </c>
      <c r="K155" s="35">
        <v>2.4217205187346069</v>
      </c>
      <c r="L155" s="35">
        <v>2.6809291578841714</v>
      </c>
      <c r="M155" s="104">
        <f t="shared" si="7"/>
        <v>2027</v>
      </c>
      <c r="N155" s="3"/>
      <c r="O155" s="3"/>
    </row>
    <row r="156" spans="8:15">
      <c r="H156" s="31">
        <v>46600</v>
      </c>
      <c r="I156" s="35">
        <v>2.694178179263274</v>
      </c>
      <c r="J156" s="35">
        <v>2.8351572655378692</v>
      </c>
      <c r="K156" s="35">
        <v>2.5037418960989739</v>
      </c>
      <c r="L156" s="35">
        <v>2.694178179263274</v>
      </c>
      <c r="M156" s="104">
        <f t="shared" si="7"/>
        <v>2027</v>
      </c>
      <c r="N156" s="3"/>
      <c r="O156" s="3"/>
    </row>
    <row r="157" spans="8:15">
      <c r="H157" s="31">
        <v>46631</v>
      </c>
      <c r="I157" s="35">
        <v>2.757211402188096</v>
      </c>
      <c r="J157" s="35">
        <v>2.8886906732231576</v>
      </c>
      <c r="K157" s="35">
        <v>2.613051951412217</v>
      </c>
      <c r="L157" s="35">
        <v>2.757211402188096</v>
      </c>
      <c r="M157" s="104">
        <f t="shared" si="7"/>
        <v>2027</v>
      </c>
      <c r="N157" s="3"/>
      <c r="O157" s="3"/>
    </row>
    <row r="158" spans="8:15">
      <c r="H158" s="31">
        <v>46661</v>
      </c>
      <c r="I158" s="35">
        <v>2.8639061728395063</v>
      </c>
      <c r="J158" s="35">
        <v>2.9153559880360946</v>
      </c>
      <c r="K158" s="35">
        <v>2.8385071768190668</v>
      </c>
      <c r="L158" s="35">
        <v>2.8639061728395063</v>
      </c>
      <c r="M158" s="104">
        <f t="shared" si="7"/>
        <v>2027</v>
      </c>
      <c r="N158" s="3"/>
      <c r="O158" s="3"/>
    </row>
    <row r="159" spans="8:15">
      <c r="H159" s="31">
        <v>46692</v>
      </c>
      <c r="I159" s="35">
        <v>2.9199133995784399</v>
      </c>
      <c r="J159" s="35">
        <v>3.1696396745412145</v>
      </c>
      <c r="K159" s="35">
        <v>3.1733242387117384</v>
      </c>
      <c r="L159" s="35">
        <v>2.9199133995784399</v>
      </c>
      <c r="M159" s="104">
        <f t="shared" si="7"/>
        <v>2027</v>
      </c>
      <c r="N159" s="3"/>
      <c r="O159" s="3"/>
    </row>
    <row r="160" spans="8:15">
      <c r="H160" s="31">
        <v>46722</v>
      </c>
      <c r="I160" s="35">
        <v>3.1124256950717655</v>
      </c>
      <c r="J160" s="35">
        <v>3.3970552681739838</v>
      </c>
      <c r="K160" s="35">
        <v>3.3919443493382255</v>
      </c>
      <c r="L160" s="35">
        <v>3.1124256950717655</v>
      </c>
      <c r="M160" s="104">
        <f t="shared" ref="M160:M223" si="9">YEAR(H160)</f>
        <v>2027</v>
      </c>
      <c r="N160" s="3"/>
      <c r="O160" s="3"/>
    </row>
    <row r="161" spans="8:15">
      <c r="H161" s="31">
        <v>46753</v>
      </c>
      <c r="I161" s="35">
        <v>3.2068751580849142</v>
      </c>
      <c r="J161" s="35">
        <v>3.434163653046741</v>
      </c>
      <c r="K161" s="35">
        <v>3.4068573270408375</v>
      </c>
      <c r="L161" s="35">
        <v>3.2068751580849142</v>
      </c>
      <c r="M161" s="104">
        <f t="shared" si="9"/>
        <v>2028</v>
      </c>
      <c r="N161" s="3"/>
      <c r="O161" s="3"/>
    </row>
    <row r="162" spans="8:15">
      <c r="H162" s="31">
        <v>46784</v>
      </c>
      <c r="I162" s="35">
        <v>3.1039944996487003</v>
      </c>
      <c r="J162" s="35">
        <v>3.2972884629423098</v>
      </c>
      <c r="K162" s="35">
        <v>3.2460767861845516</v>
      </c>
      <c r="L162" s="35">
        <v>3.1039944996487003</v>
      </c>
      <c r="M162" s="104">
        <f t="shared" si="9"/>
        <v>2028</v>
      </c>
      <c r="N162" s="3"/>
      <c r="O162" s="3"/>
    </row>
    <row r="163" spans="8:15">
      <c r="H163" s="31">
        <v>46813</v>
      </c>
      <c r="I163" s="35">
        <v>3.0427679614573924</v>
      </c>
      <c r="J163" s="35">
        <v>3.2151633488796514</v>
      </c>
      <c r="K163" s="35">
        <v>3.1621912866073587</v>
      </c>
      <c r="L163" s="35">
        <v>3.0427679614573924</v>
      </c>
      <c r="M163" s="104">
        <f t="shared" si="9"/>
        <v>2028</v>
      </c>
      <c r="N163" s="3"/>
      <c r="O163" s="3"/>
    </row>
    <row r="164" spans="8:15">
      <c r="H164" s="31">
        <v>46844</v>
      </c>
      <c r="I164" s="35">
        <v>2.8631032018468332</v>
      </c>
      <c r="J164" s="35">
        <v>2.8866628926290181</v>
      </c>
      <c r="K164" s="35">
        <v>2.6798496640385001</v>
      </c>
      <c r="L164" s="35">
        <v>2.8631032018468332</v>
      </c>
      <c r="M164" s="104">
        <f t="shared" si="9"/>
        <v>2028</v>
      </c>
      <c r="N164" s="3"/>
      <c r="O164" s="3"/>
    </row>
    <row r="165" spans="8:15">
      <c r="H165" s="31">
        <v>46874</v>
      </c>
      <c r="I165" s="35">
        <v>2.8204453678610859</v>
      </c>
      <c r="J165" s="35">
        <v>2.8866628926290181</v>
      </c>
      <c r="K165" s="35">
        <v>2.623977778826283</v>
      </c>
      <c r="L165" s="35">
        <v>2.8204453678610859</v>
      </c>
      <c r="M165" s="104">
        <f t="shared" si="9"/>
        <v>2028</v>
      </c>
      <c r="N165" s="3"/>
      <c r="O165" s="3"/>
    </row>
    <row r="166" spans="8:15">
      <c r="H166" s="31">
        <v>46905</v>
      </c>
      <c r="I166" s="35">
        <v>2.8304825052694973</v>
      </c>
      <c r="J166" s="35">
        <v>2.8866628926290181</v>
      </c>
      <c r="K166" s="35">
        <v>2.6519396120186807</v>
      </c>
      <c r="L166" s="35">
        <v>2.8304825052694973</v>
      </c>
      <c r="M166" s="104">
        <f t="shared" si="9"/>
        <v>2028</v>
      </c>
      <c r="N166" s="3"/>
      <c r="O166" s="3"/>
    </row>
    <row r="167" spans="8:15">
      <c r="H167" s="31">
        <v>46935</v>
      </c>
      <c r="I167" s="35">
        <v>3.0026194118237477</v>
      </c>
      <c r="J167" s="35">
        <v>3.1467257538274365</v>
      </c>
      <c r="K167" s="35">
        <v>2.7218441949996746</v>
      </c>
      <c r="L167" s="35">
        <v>3.0026194118237477</v>
      </c>
      <c r="M167" s="104">
        <f t="shared" si="9"/>
        <v>2028</v>
      </c>
      <c r="N167" s="3"/>
      <c r="O167" s="3"/>
    </row>
    <row r="168" spans="8:15">
      <c r="H168" s="31">
        <v>46966</v>
      </c>
      <c r="I168" s="35">
        <v>3.0161695473251031</v>
      </c>
      <c r="J168" s="35">
        <v>3.1604132728378795</v>
      </c>
      <c r="K168" s="35">
        <v>2.8336397465966865</v>
      </c>
      <c r="L168" s="35">
        <v>3.0161695473251031</v>
      </c>
      <c r="M168" s="104">
        <f t="shared" si="9"/>
        <v>2028</v>
      </c>
      <c r="N168" s="3"/>
      <c r="O168" s="3"/>
    </row>
    <row r="169" spans="8:15">
      <c r="H169" s="31">
        <v>46997</v>
      </c>
      <c r="I169" s="35">
        <v>3.0939573622402889</v>
      </c>
      <c r="J169" s="35">
        <v>3.2288508678900945</v>
      </c>
      <c r="K169" s="35">
        <v>2.9454870793662771</v>
      </c>
      <c r="L169" s="35">
        <v>3.0939573622402889</v>
      </c>
      <c r="M169" s="104">
        <f t="shared" si="9"/>
        <v>2028</v>
      </c>
      <c r="N169" s="3"/>
      <c r="O169" s="3"/>
    </row>
    <row r="170" spans="8:15">
      <c r="H170" s="31">
        <v>47027</v>
      </c>
      <c r="I170" s="35">
        <v>3.2013547325102878</v>
      </c>
      <c r="J170" s="35">
        <v>3.256225905910981</v>
      </c>
      <c r="K170" s="35">
        <v>3.2670481610788498</v>
      </c>
      <c r="L170" s="35">
        <v>3.2013547325102878</v>
      </c>
      <c r="M170" s="104">
        <f t="shared" si="9"/>
        <v>2028</v>
      </c>
      <c r="N170" s="3"/>
      <c r="O170" s="3"/>
    </row>
    <row r="171" spans="8:15">
      <c r="H171" s="31">
        <v>47058</v>
      </c>
      <c r="I171" s="35">
        <v>3.1546820435611762</v>
      </c>
      <c r="J171" s="35">
        <v>3.4067886150258544</v>
      </c>
      <c r="K171" s="35">
        <v>3.4278287019351357</v>
      </c>
      <c r="L171" s="35">
        <v>3.1546820435611762</v>
      </c>
      <c r="M171" s="104">
        <f t="shared" si="9"/>
        <v>2028</v>
      </c>
      <c r="N171" s="3"/>
      <c r="O171" s="3"/>
    </row>
    <row r="172" spans="8:15">
      <c r="H172" s="31">
        <v>47088</v>
      </c>
      <c r="I172" s="35">
        <v>3.3929636856368561</v>
      </c>
      <c r="J172" s="35">
        <v>3.6804376062050088</v>
      </c>
      <c r="K172" s="35">
        <v>3.6864238777922353</v>
      </c>
      <c r="L172" s="35">
        <v>3.3929636856368561</v>
      </c>
      <c r="M172" s="104">
        <f t="shared" si="9"/>
        <v>2028</v>
      </c>
      <c r="N172" s="3"/>
      <c r="O172" s="3"/>
    </row>
    <row r="173" spans="8:15">
      <c r="H173" s="31">
        <v>47119</v>
      </c>
      <c r="I173" s="35">
        <v>3.4929335742246312</v>
      </c>
      <c r="J173" s="35">
        <v>3.7231223877116499</v>
      </c>
      <c r="K173" s="35">
        <v>3.7066185350978555</v>
      </c>
      <c r="L173" s="35">
        <v>3.4929335742246312</v>
      </c>
      <c r="M173" s="104">
        <f t="shared" si="9"/>
        <v>2029</v>
      </c>
      <c r="N173" s="3"/>
      <c r="O173" s="3"/>
    </row>
    <row r="174" spans="8:15">
      <c r="H174" s="31">
        <v>47150</v>
      </c>
      <c r="I174" s="35">
        <v>3.3315364046973803</v>
      </c>
      <c r="J174" s="35">
        <v>3.5271373932880468</v>
      </c>
      <c r="K174" s="35">
        <v>3.4920891371050713</v>
      </c>
      <c r="L174" s="35">
        <v>3.3315364046973803</v>
      </c>
      <c r="M174" s="104">
        <f t="shared" si="9"/>
        <v>2029</v>
      </c>
      <c r="N174" s="3"/>
      <c r="O174" s="3"/>
    </row>
    <row r="175" spans="8:15">
      <c r="H175" s="31">
        <v>47178</v>
      </c>
      <c r="I175" s="35">
        <v>3.2545515607748667</v>
      </c>
      <c r="J175" s="35">
        <v>3.4290942015613912</v>
      </c>
      <c r="K175" s="35">
        <v>3.3777045268791337</v>
      </c>
      <c r="L175" s="35">
        <v>3.2545515607748667</v>
      </c>
      <c r="M175" s="104">
        <f t="shared" si="9"/>
        <v>2029</v>
      </c>
      <c r="N175" s="3"/>
      <c r="O175" s="3"/>
    </row>
    <row r="176" spans="8:15">
      <c r="H176" s="31">
        <v>47209</v>
      </c>
      <c r="I176" s="35">
        <v>3.0951618187292986</v>
      </c>
      <c r="J176" s="35">
        <v>3.1210743293115688</v>
      </c>
      <c r="K176" s="35">
        <v>3.0702279241079173</v>
      </c>
      <c r="L176" s="35">
        <v>3.0951618187292986</v>
      </c>
      <c r="M176" s="104">
        <f t="shared" si="9"/>
        <v>2029</v>
      </c>
      <c r="N176" s="3"/>
      <c r="O176" s="3"/>
    </row>
    <row r="177" spans="8:15">
      <c r="H177" s="31">
        <v>47239</v>
      </c>
      <c r="I177" s="35">
        <v>3.0525039847435513</v>
      </c>
      <c r="J177" s="35">
        <v>3.1210743293115688</v>
      </c>
      <c r="K177" s="35">
        <v>2.8700419109193822</v>
      </c>
      <c r="L177" s="35">
        <v>3.0525039847435513</v>
      </c>
      <c r="M177" s="104">
        <f t="shared" si="9"/>
        <v>2029</v>
      </c>
      <c r="N177" s="3"/>
      <c r="O177" s="3"/>
    </row>
    <row r="178" spans="8:15">
      <c r="H178" s="31">
        <v>47270</v>
      </c>
      <c r="I178" s="35">
        <v>3.0763923717755697</v>
      </c>
      <c r="J178" s="35">
        <v>3.1350660154111325</v>
      </c>
      <c r="K178" s="35">
        <v>2.8628961091035467</v>
      </c>
      <c r="L178" s="35">
        <v>3.0763923717755697</v>
      </c>
      <c r="M178" s="104">
        <f t="shared" si="9"/>
        <v>2029</v>
      </c>
      <c r="N178" s="3"/>
      <c r="O178" s="3"/>
    </row>
    <row r="179" spans="8:15">
      <c r="H179" s="31">
        <v>47300</v>
      </c>
      <c r="I179" s="35">
        <v>3.2128974405299604</v>
      </c>
      <c r="J179" s="35">
        <v>3.359135771063571</v>
      </c>
      <c r="K179" s="35">
        <v>2.9344059084344751</v>
      </c>
      <c r="L179" s="35">
        <v>3.2128974405299604</v>
      </c>
      <c r="M179" s="104">
        <f t="shared" si="9"/>
        <v>2029</v>
      </c>
      <c r="N179" s="3"/>
      <c r="O179" s="3"/>
    </row>
    <row r="180" spans="8:15">
      <c r="H180" s="31">
        <v>47331</v>
      </c>
      <c r="I180" s="35">
        <v>3.2405999397771752</v>
      </c>
      <c r="J180" s="35">
        <v>3.3871191432626993</v>
      </c>
      <c r="K180" s="35">
        <v>3.0273531132129077</v>
      </c>
      <c r="L180" s="35">
        <v>3.2405999397771752</v>
      </c>
      <c r="M180" s="104">
        <f t="shared" si="9"/>
        <v>2029</v>
      </c>
      <c r="N180" s="3"/>
      <c r="O180" s="3"/>
    </row>
    <row r="181" spans="8:15">
      <c r="H181" s="31">
        <v>47362</v>
      </c>
      <c r="I181" s="35">
        <v>3.2921908260564088</v>
      </c>
      <c r="J181" s="35">
        <v>3.4290942015613912</v>
      </c>
      <c r="K181" s="35">
        <v>3.1417377234388457</v>
      </c>
      <c r="L181" s="35">
        <v>3.2921908260564088</v>
      </c>
      <c r="M181" s="104">
        <f t="shared" si="9"/>
        <v>2029</v>
      </c>
      <c r="N181" s="3"/>
      <c r="O181" s="3"/>
    </row>
    <row r="182" spans="8:15">
      <c r="H182" s="31">
        <v>47392</v>
      </c>
      <c r="I182" s="35">
        <v>3.4002907959449962</v>
      </c>
      <c r="J182" s="35">
        <v>3.4571789627902265</v>
      </c>
      <c r="K182" s="35">
        <v>3.4563601280258971</v>
      </c>
      <c r="L182" s="35">
        <v>3.4002907959449962</v>
      </c>
      <c r="M182" s="104">
        <f t="shared" si="9"/>
        <v>2029</v>
      </c>
      <c r="N182" s="3"/>
      <c r="O182" s="3"/>
    </row>
    <row r="183" spans="8:15">
      <c r="H183" s="31">
        <v>47423</v>
      </c>
      <c r="I183" s="35">
        <v>3.3985844825855662</v>
      </c>
      <c r="J183" s="35">
        <v>3.6531639572138297</v>
      </c>
      <c r="K183" s="35">
        <v>3.6780353278345159</v>
      </c>
      <c r="L183" s="35">
        <v>3.3985844825855662</v>
      </c>
      <c r="M183" s="104">
        <f t="shared" si="9"/>
        <v>2029</v>
      </c>
      <c r="N183" s="3"/>
      <c r="O183" s="3"/>
    </row>
    <row r="184" spans="8:15">
      <c r="H184" s="31">
        <v>47453</v>
      </c>
      <c r="I184" s="35">
        <v>3.6985945197229748</v>
      </c>
      <c r="J184" s="35">
        <v>3.9891672016627804</v>
      </c>
      <c r="K184" s="35">
        <v>4.0355325433165774</v>
      </c>
      <c r="L184" s="35">
        <v>3.6985945197229748</v>
      </c>
      <c r="M184" s="104">
        <f t="shared" si="9"/>
        <v>2029</v>
      </c>
      <c r="N184" s="3"/>
      <c r="O184" s="3"/>
    </row>
    <row r="185" spans="8:15">
      <c r="H185" s="31">
        <v>47484</v>
      </c>
      <c r="I185" s="35">
        <v>3.8045866907557961</v>
      </c>
      <c r="J185" s="35">
        <v>4.0379353249518406</v>
      </c>
      <c r="K185" s="35">
        <v>4.0769574813793872</v>
      </c>
      <c r="L185" s="35">
        <v>3.8045866907557961</v>
      </c>
      <c r="M185" s="104">
        <f t="shared" si="9"/>
        <v>2030</v>
      </c>
      <c r="N185" s="3"/>
      <c r="O185" s="3"/>
    </row>
    <row r="186" spans="8:15">
      <c r="H186" s="31">
        <v>47515</v>
      </c>
      <c r="I186" s="35">
        <v>3.667077908260564</v>
      </c>
      <c r="J186" s="35">
        <v>3.8660809195984998</v>
      </c>
      <c r="K186" s="35">
        <v>3.8574570908190671</v>
      </c>
      <c r="L186" s="35">
        <v>3.667077908260564</v>
      </c>
      <c r="M186" s="104">
        <f t="shared" si="9"/>
        <v>2030</v>
      </c>
      <c r="N186" s="3"/>
      <c r="O186" s="3"/>
    </row>
    <row r="187" spans="8:15">
      <c r="H187" s="31">
        <v>47543</v>
      </c>
      <c r="I187" s="35">
        <v>3.5311750677506772</v>
      </c>
      <c r="J187" s="35">
        <v>3.7085223674338441</v>
      </c>
      <c r="K187" s="35">
        <v>3.6746177704443341</v>
      </c>
      <c r="L187" s="35">
        <v>3.5311750677506772</v>
      </c>
      <c r="M187" s="104">
        <f t="shared" si="9"/>
        <v>2030</v>
      </c>
      <c r="N187" s="3"/>
      <c r="O187" s="3"/>
    </row>
    <row r="188" spans="8:15">
      <c r="H188" s="31">
        <v>47574</v>
      </c>
      <c r="I188" s="35">
        <v>3.2938971394158387</v>
      </c>
      <c r="J188" s="35">
        <v>3.3218246081314002</v>
      </c>
      <c r="K188" s="35">
        <v>3.3015344220161396</v>
      </c>
      <c r="L188" s="35">
        <v>3.2938971394158387</v>
      </c>
      <c r="M188" s="104">
        <f t="shared" si="9"/>
        <v>2030</v>
      </c>
      <c r="N188" s="3"/>
      <c r="O188" s="3"/>
    </row>
    <row r="189" spans="8:15">
      <c r="H189" s="31">
        <v>47604</v>
      </c>
      <c r="I189" s="35">
        <v>3.2512393054300914</v>
      </c>
      <c r="J189" s="35">
        <v>3.3218246081314002</v>
      </c>
      <c r="K189" s="35">
        <v>3.0747846672948271</v>
      </c>
      <c r="L189" s="35">
        <v>3.2512393054300914</v>
      </c>
      <c r="M189" s="104">
        <f t="shared" si="9"/>
        <v>2030</v>
      </c>
      <c r="N189" s="3"/>
      <c r="O189" s="3"/>
    </row>
    <row r="190" spans="8:15">
      <c r="H190" s="31">
        <v>47635</v>
      </c>
      <c r="I190" s="35">
        <v>3.2896815417043057</v>
      </c>
      <c r="J190" s="35">
        <v>3.3505177035384777</v>
      </c>
      <c r="K190" s="35">
        <v>3.0966881032955378</v>
      </c>
      <c r="L190" s="35">
        <v>3.2896815417043057</v>
      </c>
      <c r="M190" s="104">
        <f t="shared" si="9"/>
        <v>2030</v>
      </c>
      <c r="N190" s="3"/>
      <c r="O190" s="3"/>
    </row>
    <row r="191" spans="8:15">
      <c r="H191" s="31">
        <v>47665</v>
      </c>
      <c r="I191" s="35">
        <v>3.4312051791629026</v>
      </c>
      <c r="J191" s="35">
        <v>3.5796569106762655</v>
      </c>
      <c r="K191" s="35">
        <v>3.1552526094818378</v>
      </c>
      <c r="L191" s="35">
        <v>3.4312051791629026</v>
      </c>
      <c r="M191" s="104">
        <f t="shared" si="9"/>
        <v>2030</v>
      </c>
      <c r="N191" s="3"/>
      <c r="O191" s="3"/>
    </row>
    <row r="192" spans="8:15">
      <c r="H192" s="31">
        <v>47696</v>
      </c>
      <c r="I192" s="35">
        <v>3.4595099066546222</v>
      </c>
      <c r="J192" s="35">
        <v>3.6082486170536354</v>
      </c>
      <c r="K192" s="35">
        <v>3.286932131348999</v>
      </c>
      <c r="L192" s="35">
        <v>3.4595099066546222</v>
      </c>
      <c r="M192" s="104">
        <f t="shared" si="9"/>
        <v>2030</v>
      </c>
      <c r="N192" s="3"/>
      <c r="O192" s="3"/>
    </row>
    <row r="193" spans="8:15">
      <c r="H193" s="31">
        <v>47727</v>
      </c>
      <c r="I193" s="35">
        <v>3.4979521429288365</v>
      </c>
      <c r="J193" s="35">
        <v>3.636941712460712</v>
      </c>
      <c r="K193" s="35">
        <v>3.3454448563627199</v>
      </c>
      <c r="L193" s="35">
        <v>3.4979521429288365</v>
      </c>
      <c r="M193" s="104">
        <f t="shared" si="9"/>
        <v>2030</v>
      </c>
      <c r="N193" s="3"/>
      <c r="O193" s="3"/>
    </row>
    <row r="194" spans="8:15">
      <c r="H194" s="31">
        <v>47757</v>
      </c>
      <c r="I194" s="35">
        <v>3.6208067048077885</v>
      </c>
      <c r="J194" s="35">
        <v>3.6799306610564742</v>
      </c>
      <c r="K194" s="35">
        <v>3.594149828257323</v>
      </c>
      <c r="L194" s="35">
        <v>3.6208067048077885</v>
      </c>
      <c r="M194" s="104">
        <f t="shared" si="9"/>
        <v>2030</v>
      </c>
      <c r="N194" s="3"/>
      <c r="O194" s="3"/>
    </row>
    <row r="195" spans="8:15">
      <c r="H195" s="31">
        <v>47788</v>
      </c>
      <c r="I195" s="35">
        <v>3.6377694670280034</v>
      </c>
      <c r="J195" s="35">
        <v>3.8947740150055767</v>
      </c>
      <c r="K195" s="35">
        <v>3.9379768141786569</v>
      </c>
      <c r="L195" s="35">
        <v>3.6377694670280034</v>
      </c>
      <c r="M195" s="104">
        <f t="shared" si="9"/>
        <v>2030</v>
      </c>
      <c r="N195" s="3"/>
      <c r="O195" s="3"/>
    </row>
    <row r="196" spans="8:15">
      <c r="H196" s="31">
        <v>47818</v>
      </c>
      <c r="I196" s="35">
        <v>3.8319880758807585</v>
      </c>
      <c r="J196" s="35">
        <v>4.1239132221433632</v>
      </c>
      <c r="K196" s="35">
        <v>4.179380640739689</v>
      </c>
      <c r="L196" s="35">
        <v>3.8319880758807585</v>
      </c>
      <c r="M196" s="104">
        <f t="shared" si="9"/>
        <v>2030</v>
      </c>
      <c r="N196" s="3"/>
      <c r="O196" s="3"/>
    </row>
    <row r="197" spans="8:15">
      <c r="H197" s="31">
        <v>47849</v>
      </c>
      <c r="I197" s="35">
        <v>3.9070658636956739</v>
      </c>
      <c r="J197" s="35">
        <v>4.1414535242826727</v>
      </c>
      <c r="K197" s="35">
        <v>4.1813483252976731</v>
      </c>
      <c r="L197" s="35">
        <v>3.9070658636956739</v>
      </c>
      <c r="M197" s="104">
        <f t="shared" si="9"/>
        <v>2031</v>
      </c>
      <c r="N197" s="3"/>
      <c r="O197" s="3"/>
    </row>
    <row r="198" spans="8:15">
      <c r="H198" s="31">
        <v>47880</v>
      </c>
      <c r="I198" s="35">
        <v>3.7947502960955535</v>
      </c>
      <c r="J198" s="35">
        <v>3.9950477653857859</v>
      </c>
      <c r="K198" s="35">
        <v>3.9869618034379308</v>
      </c>
      <c r="L198" s="35">
        <v>3.7947502960955535</v>
      </c>
      <c r="M198" s="104">
        <f t="shared" si="9"/>
        <v>2031</v>
      </c>
      <c r="N198" s="3"/>
      <c r="O198" s="3"/>
    </row>
    <row r="199" spans="8:15">
      <c r="H199" s="31">
        <v>47908</v>
      </c>
      <c r="I199" s="35">
        <v>3.6988956338452272</v>
      </c>
      <c r="J199" s="35">
        <v>3.8779434360742173</v>
      </c>
      <c r="K199" s="35">
        <v>3.8225047993285699</v>
      </c>
      <c r="L199" s="35">
        <v>3.6988956338452272</v>
      </c>
      <c r="M199" s="104">
        <f t="shared" si="9"/>
        <v>2031</v>
      </c>
      <c r="N199" s="3"/>
      <c r="O199" s="3"/>
    </row>
    <row r="200" spans="8:15">
      <c r="H200" s="31">
        <v>47939</v>
      </c>
      <c r="I200" s="35">
        <v>3.4821938371976309</v>
      </c>
      <c r="J200" s="35">
        <v>3.5120304278617058</v>
      </c>
      <c r="K200" s="35">
        <v>3.4860825210859638</v>
      </c>
      <c r="L200" s="35">
        <v>3.4821938371976309</v>
      </c>
      <c r="M200" s="104">
        <f t="shared" si="9"/>
        <v>2031</v>
      </c>
      <c r="N200" s="3"/>
      <c r="O200" s="3"/>
    </row>
    <row r="201" spans="8:15">
      <c r="H201" s="31">
        <v>47969</v>
      </c>
      <c r="I201" s="35">
        <v>3.4250825253437718</v>
      </c>
      <c r="J201" s="35">
        <v>3.4974304075838996</v>
      </c>
      <c r="K201" s="35">
        <v>3.2318887448980385</v>
      </c>
      <c r="L201" s="35">
        <v>3.4250825253437718</v>
      </c>
      <c r="M201" s="104">
        <f t="shared" si="9"/>
        <v>2031</v>
      </c>
      <c r="N201" s="3"/>
      <c r="O201" s="3"/>
    </row>
    <row r="202" spans="8:15">
      <c r="H202" s="31">
        <v>48000</v>
      </c>
      <c r="I202" s="35">
        <v>3.4640266184884068</v>
      </c>
      <c r="J202" s="35">
        <v>3.5266304481395117</v>
      </c>
      <c r="K202" s="35">
        <v>3.2244322560467324</v>
      </c>
      <c r="L202" s="35">
        <v>3.4640266184884068</v>
      </c>
      <c r="M202" s="104">
        <f t="shared" si="9"/>
        <v>2031</v>
      </c>
      <c r="N202" s="3"/>
      <c r="O202" s="3"/>
    </row>
    <row r="203" spans="8:15">
      <c r="H203" s="31">
        <v>48030</v>
      </c>
      <c r="I203" s="35">
        <v>3.6251226738934057</v>
      </c>
      <c r="J203" s="35">
        <v>3.7755405160701616</v>
      </c>
      <c r="K203" s="35">
        <v>3.3216255169766034</v>
      </c>
      <c r="L203" s="35">
        <v>3.6251226738934057</v>
      </c>
      <c r="M203" s="104">
        <f t="shared" si="9"/>
        <v>2031</v>
      </c>
      <c r="N203" s="3"/>
      <c r="O203" s="3"/>
    </row>
    <row r="204" spans="8:15">
      <c r="H204" s="31">
        <v>48061</v>
      </c>
      <c r="I204" s="35">
        <v>3.6541300010037134</v>
      </c>
      <c r="J204" s="35">
        <v>3.8048419456554803</v>
      </c>
      <c r="K204" s="35">
        <v>3.4412400256329709</v>
      </c>
      <c r="L204" s="35">
        <v>3.6541300010037134</v>
      </c>
      <c r="M204" s="104">
        <f t="shared" si="9"/>
        <v>2031</v>
      </c>
      <c r="N204" s="3"/>
      <c r="O204" s="3"/>
    </row>
    <row r="205" spans="8:15">
      <c r="H205" s="31">
        <v>48092</v>
      </c>
      <c r="I205" s="35">
        <v>3.722081421258657</v>
      </c>
      <c r="J205" s="35">
        <v>3.8633434157964111</v>
      </c>
      <c r="K205" s="35">
        <v>3.5309767977115358</v>
      </c>
      <c r="L205" s="35">
        <v>3.722081421258657</v>
      </c>
      <c r="M205" s="104">
        <f t="shared" si="9"/>
        <v>2031</v>
      </c>
      <c r="N205" s="3"/>
      <c r="O205" s="3"/>
    </row>
    <row r="206" spans="8:15">
      <c r="H206" s="31">
        <v>48122</v>
      </c>
      <c r="I206" s="35">
        <v>3.8458393255043664</v>
      </c>
      <c r="J206" s="35">
        <v>3.907244865659536</v>
      </c>
      <c r="K206" s="35">
        <v>3.7777140850481556</v>
      </c>
      <c r="L206" s="35">
        <v>3.8458393255043664</v>
      </c>
      <c r="M206" s="104">
        <f t="shared" si="9"/>
        <v>2031</v>
      </c>
      <c r="N206" s="3"/>
      <c r="O206" s="3"/>
    </row>
    <row r="207" spans="8:15">
      <c r="H207" s="31">
        <v>48153</v>
      </c>
      <c r="I207" s="35">
        <v>3.8675195423065341</v>
      </c>
      <c r="J207" s="35">
        <v>4.1268535040048668</v>
      </c>
      <c r="K207" s="35">
        <v>4.1738918364463657</v>
      </c>
      <c r="L207" s="35">
        <v>3.8675195423065341</v>
      </c>
      <c r="M207" s="104">
        <f t="shared" si="9"/>
        <v>2031</v>
      </c>
      <c r="N207" s="3"/>
      <c r="O207" s="3"/>
    </row>
    <row r="208" spans="8:15">
      <c r="H208" s="31">
        <v>48183</v>
      </c>
      <c r="I208" s="35">
        <v>4.0522028706212989</v>
      </c>
      <c r="J208" s="35">
        <v>4.3463607533204902</v>
      </c>
      <c r="K208" s="35">
        <v>4.4355421014855976</v>
      </c>
      <c r="L208" s="35">
        <v>4.0522028706212989</v>
      </c>
      <c r="M208" s="104">
        <f t="shared" si="9"/>
        <v>2031</v>
      </c>
      <c r="N208" s="3"/>
      <c r="O208" s="3"/>
    </row>
    <row r="209" spans="8:15">
      <c r="H209" s="31">
        <v>48214</v>
      </c>
      <c r="I209" s="35">
        <v>4.1454478771454379</v>
      </c>
      <c r="J209" s="35">
        <v>4.3822524698367635</v>
      </c>
      <c r="K209" s="35">
        <v>4.4412380304692345</v>
      </c>
      <c r="L209" s="35">
        <v>4.1454478771454379</v>
      </c>
      <c r="M209" s="104">
        <f t="shared" si="9"/>
        <v>2032</v>
      </c>
      <c r="N209" s="3"/>
      <c r="O209" s="3"/>
    </row>
    <row r="210" spans="8:15">
      <c r="H210" s="31">
        <v>48245</v>
      </c>
      <c r="I210" s="35">
        <v>4.0299204255746259</v>
      </c>
      <c r="J210" s="35">
        <v>4.2326022619892534</v>
      </c>
      <c r="K210" s="35">
        <v>4.1891155011844496</v>
      </c>
      <c r="L210" s="35">
        <v>4.0299204255746259</v>
      </c>
      <c r="M210" s="104">
        <f t="shared" si="9"/>
        <v>2032</v>
      </c>
      <c r="N210" s="3"/>
      <c r="O210" s="3"/>
    </row>
    <row r="211" spans="8:15">
      <c r="H211" s="31">
        <v>48274</v>
      </c>
      <c r="I211" s="35">
        <v>3.9315564789721971</v>
      </c>
      <c r="J211" s="35">
        <v>4.1129632069350093</v>
      </c>
      <c r="K211" s="35">
        <v>4.0592483203575362</v>
      </c>
      <c r="L211" s="35">
        <v>3.9315564789721971</v>
      </c>
      <c r="M211" s="104">
        <f t="shared" si="9"/>
        <v>2032</v>
      </c>
      <c r="N211" s="3"/>
      <c r="O211" s="3"/>
    </row>
    <row r="212" spans="8:15">
      <c r="H212" s="31">
        <v>48305</v>
      </c>
      <c r="I212" s="35">
        <v>3.6623604536786107</v>
      </c>
      <c r="J212" s="35">
        <v>3.6940237361857453</v>
      </c>
      <c r="K212" s="35">
        <v>3.654267769620978</v>
      </c>
      <c r="L212" s="35">
        <v>3.6623604536786107</v>
      </c>
      <c r="M212" s="104">
        <f t="shared" si="9"/>
        <v>2032</v>
      </c>
      <c r="N212" s="3"/>
      <c r="O212" s="3"/>
    </row>
    <row r="213" spans="8:15">
      <c r="H213" s="31">
        <v>48335</v>
      </c>
      <c r="I213" s="35">
        <v>3.5900930643380509</v>
      </c>
      <c r="J213" s="35">
        <v>3.6641139724221845</v>
      </c>
      <c r="K213" s="35">
        <v>3.3868697944255315</v>
      </c>
      <c r="L213" s="35">
        <v>3.5900930643380509</v>
      </c>
      <c r="M213" s="104">
        <f t="shared" si="9"/>
        <v>2032</v>
      </c>
      <c r="N213" s="3"/>
      <c r="O213" s="3"/>
    </row>
    <row r="214" spans="8:15">
      <c r="H214" s="31">
        <v>48366</v>
      </c>
      <c r="I214" s="35">
        <v>3.6297397571012748</v>
      </c>
      <c r="J214" s="35">
        <v>3.6940237361857453</v>
      </c>
      <c r="K214" s="35">
        <v>3.4021452403361927</v>
      </c>
      <c r="L214" s="35">
        <v>3.6297397571012748</v>
      </c>
      <c r="M214" s="104">
        <f t="shared" si="9"/>
        <v>2032</v>
      </c>
      <c r="N214" s="3"/>
      <c r="O214" s="3"/>
    </row>
    <row r="215" spans="8:15">
      <c r="H215" s="31">
        <v>48396</v>
      </c>
      <c r="I215" s="35">
        <v>3.7814009033423668</v>
      </c>
      <c r="J215" s="35">
        <v>3.9334032353239383</v>
      </c>
      <c r="K215" s="35">
        <v>3.4555834104372196</v>
      </c>
      <c r="L215" s="35">
        <v>3.7814009033423668</v>
      </c>
      <c r="M215" s="104">
        <f t="shared" si="9"/>
        <v>2032</v>
      </c>
      <c r="N215" s="3"/>
      <c r="O215" s="3"/>
    </row>
    <row r="216" spans="8:15">
      <c r="H216" s="31">
        <v>48427</v>
      </c>
      <c r="I216" s="35">
        <v>3.8406200140519919</v>
      </c>
      <c r="J216" s="35">
        <v>3.9932227628510599</v>
      </c>
      <c r="K216" s="35">
        <v>3.5778387588950906</v>
      </c>
      <c r="L216" s="35">
        <v>3.8406200140519919</v>
      </c>
      <c r="M216" s="104">
        <f t="shared" si="9"/>
        <v>2032</v>
      </c>
      <c r="N216" s="3"/>
      <c r="O216" s="3"/>
    </row>
    <row r="217" spans="8:15">
      <c r="H217" s="31">
        <v>48458</v>
      </c>
      <c r="I217" s="35">
        <v>3.8951216701796643</v>
      </c>
      <c r="J217" s="35">
        <v>4.0381381030112546</v>
      </c>
      <c r="K217" s="35">
        <v>3.6772068290732598</v>
      </c>
      <c r="L217" s="35">
        <v>3.8951216701796643</v>
      </c>
      <c r="M217" s="104">
        <f t="shared" si="9"/>
        <v>2032</v>
      </c>
      <c r="N217" s="3"/>
      <c r="O217" s="3"/>
    </row>
    <row r="218" spans="8:15">
      <c r="H218" s="31">
        <v>48488</v>
      </c>
      <c r="I218" s="35">
        <v>4.0050283248017662</v>
      </c>
      <c r="J218" s="35">
        <v>4.0680478667748154</v>
      </c>
      <c r="K218" s="35">
        <v>3.9216657448164245</v>
      </c>
      <c r="L218" s="35">
        <v>4.0050283248017662</v>
      </c>
      <c r="M218" s="104">
        <f t="shared" si="9"/>
        <v>2032</v>
      </c>
      <c r="N218" s="3"/>
      <c r="O218" s="3"/>
    </row>
    <row r="219" spans="8:15">
      <c r="H219" s="31">
        <v>48519</v>
      </c>
      <c r="I219" s="35">
        <v>4.0462809595503355</v>
      </c>
      <c r="J219" s="35">
        <v>4.307427365913008</v>
      </c>
      <c r="K219" s="35">
        <v>4.3495335738326872</v>
      </c>
      <c r="L219" s="35">
        <v>4.0462809595503355</v>
      </c>
      <c r="M219" s="104">
        <f t="shared" si="9"/>
        <v>2032</v>
      </c>
      <c r="N219" s="3"/>
      <c r="O219" s="3"/>
    </row>
    <row r="220" spans="8:15">
      <c r="H220" s="31">
        <v>48549</v>
      </c>
      <c r="I220" s="35">
        <v>4.1765630031115126</v>
      </c>
      <c r="J220" s="35">
        <v>4.4719817611274459</v>
      </c>
      <c r="K220" s="35">
        <v>4.5634933789271059</v>
      </c>
      <c r="L220" s="35">
        <v>4.1765630031115126</v>
      </c>
      <c r="M220" s="104">
        <f t="shared" si="9"/>
        <v>2032</v>
      </c>
      <c r="N220" s="3"/>
      <c r="O220" s="3"/>
    </row>
    <row r="221" spans="8:15">
      <c r="H221" s="31">
        <v>48580</v>
      </c>
      <c r="I221" s="35">
        <v>4.2711128374987455</v>
      </c>
      <c r="J221" s="35">
        <v>4.5091915350299105</v>
      </c>
      <c r="K221" s="35">
        <v>4.5699660254994212</v>
      </c>
      <c r="L221" s="35">
        <v>4.2711128374987455</v>
      </c>
      <c r="M221" s="104">
        <f t="shared" si="9"/>
        <v>2033</v>
      </c>
      <c r="N221" s="3"/>
      <c r="O221" s="3"/>
    </row>
    <row r="222" spans="8:15">
      <c r="H222" s="31">
        <v>48611</v>
      </c>
      <c r="I222" s="35">
        <v>4.1373177958446243</v>
      </c>
      <c r="J222" s="35">
        <v>4.3410885237757268</v>
      </c>
      <c r="K222" s="35">
        <v>4.3201218678080906</v>
      </c>
      <c r="L222" s="35">
        <v>4.1373177958446243</v>
      </c>
      <c r="M222" s="104">
        <f t="shared" si="9"/>
        <v>2033</v>
      </c>
      <c r="N222" s="3"/>
      <c r="O222" s="3"/>
    </row>
    <row r="223" spans="8:15">
      <c r="H223" s="31">
        <v>48639</v>
      </c>
      <c r="I223" s="35">
        <v>4.0060320385426076</v>
      </c>
      <c r="J223" s="35">
        <v>4.1881938669775929</v>
      </c>
      <c r="K223" s="35">
        <v>4.1326740230738697</v>
      </c>
      <c r="L223" s="35">
        <v>4.0060320385426076</v>
      </c>
      <c r="M223" s="104">
        <f t="shared" si="9"/>
        <v>2033</v>
      </c>
      <c r="N223" s="3"/>
      <c r="O223" s="3"/>
    </row>
    <row r="224" spans="8:15">
      <c r="H224" s="31">
        <v>48670</v>
      </c>
      <c r="I224" s="35">
        <v>3.8185383117534877</v>
      </c>
      <c r="J224" s="35">
        <v>3.8517850664098146</v>
      </c>
      <c r="K224" s="35">
        <v>3.8125628141934955</v>
      </c>
      <c r="L224" s="35">
        <v>3.8185383117534877</v>
      </c>
      <c r="M224" s="104">
        <f t="shared" ref="M224:M311" si="10">YEAR(H224)</f>
        <v>2033</v>
      </c>
      <c r="N224" s="3"/>
      <c r="O224" s="3"/>
    </row>
    <row r="225" spans="8:15">
      <c r="H225" s="31">
        <v>48700</v>
      </c>
      <c r="I225" s="35">
        <v>3.7758804777677404</v>
      </c>
      <c r="J225" s="35">
        <v>3.8517850664098146</v>
      </c>
      <c r="K225" s="35">
        <v>3.5392100041515193</v>
      </c>
      <c r="L225" s="35">
        <v>3.7758804777677404</v>
      </c>
      <c r="M225" s="104">
        <f t="shared" si="10"/>
        <v>2033</v>
      </c>
      <c r="N225" s="3"/>
      <c r="O225" s="3"/>
    </row>
    <row r="226" spans="8:15">
      <c r="H226" s="31">
        <v>48731</v>
      </c>
      <c r="I226" s="35">
        <v>3.8010736926628526</v>
      </c>
      <c r="J226" s="35">
        <v>3.8670948098955695</v>
      </c>
      <c r="K226" s="35">
        <v>3.5158049141460315</v>
      </c>
      <c r="L226" s="35">
        <v>3.8010736926628526</v>
      </c>
      <c r="M226" s="104">
        <f t="shared" si="10"/>
        <v>2033</v>
      </c>
      <c r="N226" s="3"/>
      <c r="O226" s="3"/>
    </row>
    <row r="227" spans="8:15">
      <c r="H227" s="31">
        <v>48761</v>
      </c>
      <c r="I227" s="35">
        <v>3.9427980728696177</v>
      </c>
      <c r="J227" s="35">
        <v>4.0964367950927709</v>
      </c>
      <c r="K227" s="35">
        <v>3.6172960123999189</v>
      </c>
      <c r="L227" s="35">
        <v>3.9427980728696177</v>
      </c>
      <c r="M227" s="104">
        <f t="shared" si="10"/>
        <v>2033</v>
      </c>
      <c r="N227" s="3"/>
      <c r="O227" s="3"/>
    </row>
    <row r="228" spans="8:15">
      <c r="H228" s="31">
        <v>48792</v>
      </c>
      <c r="I228" s="35">
        <v>4.0033220114423367</v>
      </c>
      <c r="J228" s="35">
        <v>4.1575743800060838</v>
      </c>
      <c r="K228" s="35">
        <v>3.7734680288967173</v>
      </c>
      <c r="L228" s="35">
        <v>4.0033220114423367</v>
      </c>
      <c r="M228" s="104">
        <f t="shared" si="10"/>
        <v>2033</v>
      </c>
      <c r="N228" s="3"/>
      <c r="O228" s="3"/>
    </row>
    <row r="229" spans="8:15">
      <c r="H229" s="31">
        <v>48823</v>
      </c>
      <c r="I229" s="35">
        <v>4.134407025996186</v>
      </c>
      <c r="J229" s="35">
        <v>4.2798495498327078</v>
      </c>
      <c r="K229" s="35">
        <v>3.9062349553880269</v>
      </c>
      <c r="L229" s="35">
        <v>4.134407025996186</v>
      </c>
      <c r="M229" s="104">
        <f t="shared" si="10"/>
        <v>2033</v>
      </c>
      <c r="N229" s="3"/>
      <c r="O229" s="3"/>
    </row>
    <row r="230" spans="8:15">
      <c r="H230" s="31">
        <v>48853</v>
      </c>
      <c r="I230" s="35">
        <v>4.245016280236876</v>
      </c>
      <c r="J230" s="35">
        <v>4.3104690368042178</v>
      </c>
      <c r="K230" s="35">
        <v>4.1327258042464479</v>
      </c>
      <c r="L230" s="35">
        <v>4.245016280236876</v>
      </c>
      <c r="M230" s="104">
        <f t="shared" si="10"/>
        <v>2033</v>
      </c>
      <c r="N230" s="3"/>
      <c r="O230" s="3"/>
    </row>
    <row r="231" spans="8:15">
      <c r="H231" s="31">
        <v>48884</v>
      </c>
      <c r="I231" s="35">
        <v>4.276332148951119</v>
      </c>
      <c r="J231" s="35">
        <v>4.5398110220014196</v>
      </c>
      <c r="K231" s="35">
        <v>4.5933711155049091</v>
      </c>
      <c r="L231" s="35">
        <v>4.276332148951119</v>
      </c>
      <c r="M231" s="104">
        <f t="shared" si="10"/>
        <v>2033</v>
      </c>
      <c r="N231" s="3"/>
      <c r="O231" s="3"/>
    </row>
    <row r="232" spans="8:15">
      <c r="H232" s="31">
        <v>48914</v>
      </c>
      <c r="I232" s="35">
        <v>4.4252832680919401</v>
      </c>
      <c r="J232" s="35">
        <v>4.7232237767413565</v>
      </c>
      <c r="K232" s="35">
        <v>4.81986196436333</v>
      </c>
      <c r="L232" s="35">
        <v>4.4252832680919401</v>
      </c>
      <c r="M232" s="104">
        <f t="shared" si="10"/>
        <v>2033</v>
      </c>
      <c r="N232" s="3"/>
      <c r="O232" s="3"/>
    </row>
    <row r="233" spans="8:15">
      <c r="H233" s="31">
        <v>48945</v>
      </c>
      <c r="I233" s="35">
        <v>4.524048700190705</v>
      </c>
      <c r="J233" s="35">
        <v>4.7646918898915143</v>
      </c>
      <c r="K233" s="35">
        <v>4.8298557306709835</v>
      </c>
      <c r="L233" s="35">
        <v>4.524048700190705</v>
      </c>
      <c r="M233" s="104">
        <f t="shared" si="10"/>
        <v>2034</v>
      </c>
      <c r="N233" s="3"/>
      <c r="O233" s="3"/>
    </row>
    <row r="234" spans="8:15">
      <c r="H234" s="31">
        <v>48976</v>
      </c>
      <c r="I234" s="35">
        <v>4.4329114925223321</v>
      </c>
      <c r="J234" s="35">
        <v>4.6396792162627998</v>
      </c>
      <c r="K234" s="35">
        <v>4.6064199709946951</v>
      </c>
      <c r="L234" s="35">
        <v>4.4329114925223321</v>
      </c>
      <c r="M234" s="104">
        <f t="shared" si="10"/>
        <v>2034</v>
      </c>
      <c r="N234" s="3"/>
      <c r="O234" s="3"/>
    </row>
    <row r="235" spans="8:15">
      <c r="H235" s="31">
        <v>49004</v>
      </c>
      <c r="I235" s="35">
        <v>4.25194190504868</v>
      </c>
      <c r="J235" s="35">
        <v>4.4365969897597086</v>
      </c>
      <c r="K235" s="35">
        <v>4.3750099107413156</v>
      </c>
      <c r="L235" s="35">
        <v>4.25194190504868</v>
      </c>
      <c r="M235" s="104">
        <f t="shared" si="10"/>
        <v>2034</v>
      </c>
      <c r="N235" s="3"/>
      <c r="O235" s="3"/>
    </row>
    <row r="236" spans="8:15">
      <c r="H236" s="31">
        <v>49035</v>
      </c>
      <c r="I236" s="35">
        <v>4.05712106795142</v>
      </c>
      <c r="J236" s="35">
        <v>4.0927867900233199</v>
      </c>
      <c r="K236" s="35">
        <v>4.0318560800635019</v>
      </c>
      <c r="L236" s="35">
        <v>4.05712106795142</v>
      </c>
      <c r="M236" s="104">
        <f t="shared" si="10"/>
        <v>2034</v>
      </c>
      <c r="N236" s="3"/>
      <c r="O236" s="3"/>
    </row>
    <row r="237" spans="8:15">
      <c r="H237" s="31">
        <v>49065</v>
      </c>
      <c r="I237" s="35">
        <v>3.9526344675298604</v>
      </c>
      <c r="J237" s="35">
        <v>4.0303311477238166</v>
      </c>
      <c r="K237" s="35">
        <v>3.7206512328666328</v>
      </c>
      <c r="L237" s="35">
        <v>3.9526344675298604</v>
      </c>
      <c r="M237" s="104">
        <f t="shared" si="10"/>
        <v>2034</v>
      </c>
      <c r="N237" s="3"/>
      <c r="O237" s="3"/>
    </row>
    <row r="238" spans="8:15">
      <c r="H238" s="31">
        <v>49096</v>
      </c>
      <c r="I238" s="35">
        <v>3.9935859881561777</v>
      </c>
      <c r="J238" s="35">
        <v>4.0615589688735678</v>
      </c>
      <c r="K238" s="35">
        <v>3.7684970363291805</v>
      </c>
      <c r="L238" s="35">
        <v>3.9935859881561777</v>
      </c>
      <c r="M238" s="104">
        <f t="shared" si="10"/>
        <v>2034</v>
      </c>
      <c r="N238" s="3"/>
      <c r="O238" s="3"/>
    </row>
    <row r="239" spans="8:15">
      <c r="H239" s="31">
        <v>49126</v>
      </c>
      <c r="I239" s="35">
        <v>4.109314182475158</v>
      </c>
      <c r="J239" s="35">
        <v>4.2646411953766608</v>
      </c>
      <c r="K239" s="35">
        <v>3.8084203203872145</v>
      </c>
      <c r="L239" s="35">
        <v>4.109314182475158</v>
      </c>
      <c r="M239" s="104">
        <f t="shared" si="10"/>
        <v>2034</v>
      </c>
      <c r="N239" s="3"/>
      <c r="O239" s="3"/>
    </row>
    <row r="240" spans="8:15">
      <c r="H240" s="31">
        <v>49157</v>
      </c>
      <c r="I240" s="35">
        <v>4.1867005118940073</v>
      </c>
      <c r="J240" s="35">
        <v>4.3428121372807462</v>
      </c>
      <c r="K240" s="35">
        <v>3.9361126919658305</v>
      </c>
      <c r="L240" s="35">
        <v>4.1867005118940073</v>
      </c>
      <c r="M240" s="104">
        <f t="shared" si="10"/>
        <v>2034</v>
      </c>
      <c r="N240" s="3"/>
      <c r="O240" s="3"/>
    </row>
    <row r="241" spans="8:15">
      <c r="H241" s="31">
        <v>49188</v>
      </c>
      <c r="I241" s="35">
        <v>4.3050383619391752</v>
      </c>
      <c r="J241" s="35">
        <v>4.4522109003345838</v>
      </c>
      <c r="K241" s="35">
        <v>4.0797536646986279</v>
      </c>
      <c r="L241" s="35">
        <v>4.3050383619391752</v>
      </c>
      <c r="M241" s="104">
        <f t="shared" si="10"/>
        <v>2034</v>
      </c>
      <c r="N241" s="3"/>
      <c r="O241" s="3"/>
    </row>
    <row r="242" spans="8:15">
      <c r="H242" s="31">
        <v>49218</v>
      </c>
      <c r="I242" s="35">
        <v>4.4162498444243701</v>
      </c>
      <c r="J242" s="35">
        <v>4.4834387214843359</v>
      </c>
      <c r="K242" s="35">
        <v>4.3271123261061897</v>
      </c>
      <c r="L242" s="35">
        <v>4.4162498444243701</v>
      </c>
      <c r="M242" s="104">
        <f t="shared" si="10"/>
        <v>2034</v>
      </c>
      <c r="N242" s="3"/>
      <c r="O242" s="3"/>
    </row>
    <row r="243" spans="8:15">
      <c r="H243" s="31">
        <v>49249</v>
      </c>
      <c r="I243" s="35">
        <v>4.4989558566696779</v>
      </c>
      <c r="J243" s="35">
        <v>4.7646918898915143</v>
      </c>
      <c r="K243" s="35">
        <v>4.797958528362618</v>
      </c>
      <c r="L243" s="35">
        <v>4.4989558566696779</v>
      </c>
      <c r="M243" s="104">
        <f t="shared" si="10"/>
        <v>2034</v>
      </c>
      <c r="N243" s="3"/>
      <c r="O243" s="3"/>
    </row>
    <row r="244" spans="8:15">
      <c r="H244" s="31">
        <v>49279</v>
      </c>
      <c r="I244" s="35">
        <v>4.6364646391649096</v>
      </c>
      <c r="J244" s="35">
        <v>4.9365462952448551</v>
      </c>
      <c r="K244" s="35">
        <v>5.0294203697885767</v>
      </c>
      <c r="L244" s="35">
        <v>4.6364646391649096</v>
      </c>
      <c r="M244" s="104">
        <f t="shared" si="10"/>
        <v>2034</v>
      </c>
      <c r="N244" s="3"/>
      <c r="O244" s="3"/>
    </row>
    <row r="245" spans="8:15">
      <c r="H245" s="31">
        <v>49310</v>
      </c>
      <c r="I245" s="35">
        <v>4.7385423266084512</v>
      </c>
      <c r="J245" s="35">
        <v>4.9813602463753428</v>
      </c>
      <c r="K245" s="35">
        <v>5.0256403441903457</v>
      </c>
      <c r="L245" s="35">
        <v>4.7385423266084512</v>
      </c>
      <c r="M245" s="104">
        <f t="shared" si="10"/>
        <v>2035</v>
      </c>
      <c r="N245" s="3"/>
      <c r="O245" s="3"/>
    </row>
    <row r="246" spans="8:15">
      <c r="H246" s="31">
        <v>49341</v>
      </c>
      <c r="I246" s="35">
        <v>4.6763120746763018</v>
      </c>
      <c r="J246" s="35">
        <v>4.8855476133022409</v>
      </c>
      <c r="K246" s="35">
        <v>4.8462185812057932</v>
      </c>
      <c r="L246" s="35">
        <v>4.6763120746763018</v>
      </c>
      <c r="M246" s="104">
        <f t="shared" si="10"/>
        <v>2035</v>
      </c>
      <c r="N246" s="3"/>
      <c r="O246" s="3"/>
    </row>
    <row r="247" spans="8:15">
      <c r="H247" s="31">
        <v>49369</v>
      </c>
      <c r="I247" s="35">
        <v>4.5224427582053597</v>
      </c>
      <c r="J247" s="35">
        <v>4.709840424820035</v>
      </c>
      <c r="K247" s="35">
        <v>4.6423561047641835</v>
      </c>
      <c r="L247" s="35">
        <v>4.5224427582053597</v>
      </c>
      <c r="M247" s="104">
        <f t="shared" si="10"/>
        <v>2035</v>
      </c>
      <c r="N247" s="3"/>
      <c r="O247" s="3"/>
    </row>
    <row r="248" spans="8:15">
      <c r="H248" s="31">
        <v>49400</v>
      </c>
      <c r="I248" s="35">
        <v>4.2885774565893806</v>
      </c>
      <c r="J248" s="35">
        <v>4.3265898925276289</v>
      </c>
      <c r="K248" s="35">
        <v>4.226346164268401</v>
      </c>
      <c r="L248" s="35">
        <v>4.2885774565893806</v>
      </c>
      <c r="M248" s="104">
        <f t="shared" si="10"/>
        <v>2035</v>
      </c>
      <c r="N248" s="3"/>
      <c r="O248" s="3"/>
    </row>
    <row r="249" spans="8:15">
      <c r="H249" s="31">
        <v>49430</v>
      </c>
      <c r="I249" s="35">
        <v>4.2775366054401287</v>
      </c>
      <c r="J249" s="35">
        <v>4.3585274368853293</v>
      </c>
      <c r="K249" s="35">
        <v>4.0224836878267913</v>
      </c>
      <c r="L249" s="35">
        <v>4.2775366054401287</v>
      </c>
      <c r="M249" s="104">
        <f t="shared" si="10"/>
        <v>2035</v>
      </c>
      <c r="N249" s="3"/>
      <c r="O249" s="3"/>
    </row>
    <row r="250" spans="8:15">
      <c r="H250" s="31">
        <v>49461</v>
      </c>
      <c r="I250" s="35">
        <v>4.303432419953829</v>
      </c>
      <c r="J250" s="35">
        <v>4.3745469035790325</v>
      </c>
      <c r="K250" s="35">
        <v>4.0387429760164446</v>
      </c>
      <c r="L250" s="35">
        <v>4.303432419953829</v>
      </c>
      <c r="M250" s="104">
        <f t="shared" si="10"/>
        <v>2035</v>
      </c>
      <c r="N250" s="3"/>
      <c r="O250" s="3"/>
    </row>
    <row r="251" spans="8:15">
      <c r="H251" s="31">
        <v>49491</v>
      </c>
      <c r="I251" s="35">
        <v>4.3287260062230253</v>
      </c>
      <c r="J251" s="35">
        <v>4.4862776143161307</v>
      </c>
      <c r="K251" s="35">
        <v>3.9898615491023279</v>
      </c>
      <c r="L251" s="35">
        <v>4.3287260062230253</v>
      </c>
      <c r="M251" s="104">
        <f t="shared" si="10"/>
        <v>2035</v>
      </c>
      <c r="N251" s="3"/>
      <c r="O251" s="3"/>
    </row>
    <row r="252" spans="8:15">
      <c r="H252" s="31">
        <v>49522</v>
      </c>
      <c r="I252" s="35">
        <v>4.4235769547325106</v>
      </c>
      <c r="J252" s="35">
        <v>4.5820902473892327</v>
      </c>
      <c r="K252" s="35">
        <v>4.1366611733624143</v>
      </c>
      <c r="L252" s="35">
        <v>4.4235769547325106</v>
      </c>
      <c r="M252" s="104">
        <f t="shared" si="10"/>
        <v>2035</v>
      </c>
      <c r="N252" s="3"/>
      <c r="O252" s="3"/>
    </row>
    <row r="253" spans="8:15">
      <c r="H253" s="31">
        <v>49553</v>
      </c>
      <c r="I253" s="35">
        <v>4.4810897520827062</v>
      </c>
      <c r="J253" s="35">
        <v>4.6300472584406362</v>
      </c>
      <c r="K253" s="35">
        <v>4.2345275895358059</v>
      </c>
      <c r="L253" s="35">
        <v>4.4810897520827062</v>
      </c>
      <c r="M253" s="104">
        <f t="shared" si="10"/>
        <v>2035</v>
      </c>
      <c r="N253" s="3"/>
      <c r="O253" s="3"/>
    </row>
    <row r="254" spans="8:15">
      <c r="H254" s="31">
        <v>49583</v>
      </c>
      <c r="I254" s="35">
        <v>4.6087621399176957</v>
      </c>
      <c r="J254" s="35">
        <v>4.6779028804623337</v>
      </c>
      <c r="K254" s="35">
        <v>4.4955046993315175</v>
      </c>
      <c r="L254" s="35">
        <v>4.6087621399176957</v>
      </c>
      <c r="M254" s="104">
        <f t="shared" si="10"/>
        <v>2035</v>
      </c>
      <c r="N254" s="3"/>
      <c r="O254" s="3"/>
    </row>
    <row r="255" spans="8:15">
      <c r="H255" s="31">
        <v>49614</v>
      </c>
      <c r="I255" s="35">
        <v>4.6502155174144333</v>
      </c>
      <c r="J255" s="35">
        <v>4.9174851576599412</v>
      </c>
      <c r="K255" s="35">
        <v>4.9685257108362428</v>
      </c>
      <c r="L255" s="35">
        <v>4.6502155174144333</v>
      </c>
      <c r="M255" s="104">
        <f t="shared" si="10"/>
        <v>2035</v>
      </c>
      <c r="N255" s="3"/>
      <c r="O255" s="3"/>
    </row>
    <row r="256" spans="8:15">
      <c r="H256" s="31">
        <v>49644</v>
      </c>
      <c r="I256" s="35">
        <v>4.8546720064237681</v>
      </c>
      <c r="J256" s="35">
        <v>5.1569660458278417</v>
      </c>
      <c r="K256" s="35">
        <v>5.2539953152615917</v>
      </c>
      <c r="L256" s="35">
        <v>4.8546720064237681</v>
      </c>
      <c r="M256" s="104">
        <f t="shared" si="10"/>
        <v>2035</v>
      </c>
      <c r="N256" s="3"/>
      <c r="O256" s="3"/>
    </row>
    <row r="257" spans="8:15">
      <c r="H257" s="31">
        <v>49675</v>
      </c>
      <c r="I257" s="35">
        <v>4.9440025293586265</v>
      </c>
      <c r="J257" s="35">
        <v>5.188903590185542</v>
      </c>
      <c r="K257" s="35">
        <v>5.2527007859471295</v>
      </c>
      <c r="L257" s="35">
        <v>4.9440025293586265</v>
      </c>
      <c r="M257" s="104">
        <f t="shared" si="10"/>
        <v>2036</v>
      </c>
      <c r="N257" s="3"/>
      <c r="O257" s="3"/>
    </row>
    <row r="258" spans="8:15">
      <c r="H258" s="31">
        <v>49706</v>
      </c>
      <c r="I258" s="35">
        <v>4.8473448961156285</v>
      </c>
      <c r="J258" s="35">
        <v>5.0583145199229449</v>
      </c>
      <c r="K258" s="35">
        <v>5.0192712599631877</v>
      </c>
      <c r="L258" s="35">
        <v>4.8473448961156285</v>
      </c>
      <c r="M258" s="104">
        <f t="shared" si="10"/>
        <v>2036</v>
      </c>
      <c r="N258" s="3"/>
      <c r="O258" s="3"/>
    </row>
    <row r="259" spans="8:15">
      <c r="H259" s="31">
        <v>49735</v>
      </c>
      <c r="I259" s="35">
        <v>4.6250223025193211</v>
      </c>
      <c r="J259" s="35">
        <v>4.813460013180574</v>
      </c>
      <c r="K259" s="35">
        <v>4.7692199775815434</v>
      </c>
      <c r="L259" s="35">
        <v>4.6250223025193211</v>
      </c>
      <c r="M259" s="104">
        <f t="shared" si="10"/>
        <v>2036</v>
      </c>
      <c r="N259" s="3"/>
      <c r="O259" s="3"/>
    </row>
    <row r="260" spans="8:15">
      <c r="H260" s="31">
        <v>49766</v>
      </c>
      <c r="I260" s="35">
        <v>4.4636251329920702</v>
      </c>
      <c r="J260" s="35">
        <v>4.5034123603366121</v>
      </c>
      <c r="K260" s="35">
        <v>4.3440965507119422</v>
      </c>
      <c r="L260" s="35">
        <v>4.4636251329920702</v>
      </c>
      <c r="M260" s="104">
        <f t="shared" si="10"/>
        <v>2036</v>
      </c>
      <c r="N260" s="3"/>
      <c r="O260" s="3"/>
    </row>
    <row r="261" spans="8:15">
      <c r="H261" s="31">
        <v>49796</v>
      </c>
      <c r="I261" s="35">
        <v>4.3724879253236972</v>
      </c>
      <c r="J261" s="35">
        <v>4.4544414589881374</v>
      </c>
      <c r="K261" s="35">
        <v>4.1024338182880173</v>
      </c>
      <c r="L261" s="35">
        <v>4.3724879253236972</v>
      </c>
      <c r="M261" s="104">
        <f t="shared" si="10"/>
        <v>2036</v>
      </c>
      <c r="N261" s="3"/>
      <c r="O261" s="3"/>
    </row>
    <row r="262" spans="8:15">
      <c r="H262" s="31">
        <v>49827</v>
      </c>
      <c r="I262" s="35">
        <v>4.3986848539596508</v>
      </c>
      <c r="J262" s="35">
        <v>4.4707650927709617</v>
      </c>
      <c r="K262" s="35">
        <v>4.1191073558582989</v>
      </c>
      <c r="L262" s="35">
        <v>4.3986848539596508</v>
      </c>
      <c r="M262" s="104">
        <f t="shared" si="10"/>
        <v>2036</v>
      </c>
      <c r="N262" s="3"/>
      <c r="O262" s="3"/>
    </row>
    <row r="263" spans="8:15">
      <c r="H263" s="31">
        <v>49857</v>
      </c>
      <c r="I263" s="35">
        <v>4.5396062631737424</v>
      </c>
      <c r="J263" s="35">
        <v>4.6992959657305082</v>
      </c>
      <c r="K263" s="35">
        <v>4.1024338182880173</v>
      </c>
      <c r="L263" s="35">
        <v>4.5396062631737424</v>
      </c>
      <c r="M263" s="104">
        <f t="shared" si="10"/>
        <v>2036</v>
      </c>
      <c r="N263" s="3"/>
      <c r="O263" s="3"/>
    </row>
    <row r="264" spans="8:15">
      <c r="H264" s="31">
        <v>49888</v>
      </c>
      <c r="I264" s="35">
        <v>4.6203048479373683</v>
      </c>
      <c r="J264" s="35">
        <v>4.7808127456149236</v>
      </c>
      <c r="K264" s="35">
        <v>4.302464487958817</v>
      </c>
      <c r="L264" s="35">
        <v>4.6203048479373683</v>
      </c>
      <c r="M264" s="104">
        <f t="shared" si="10"/>
        <v>2036</v>
      </c>
      <c r="N264" s="3"/>
      <c r="O264" s="3"/>
    </row>
    <row r="265" spans="8:15">
      <c r="H265" s="31">
        <v>49919</v>
      </c>
      <c r="I265" s="35">
        <v>4.7111409414834888</v>
      </c>
      <c r="J265" s="35">
        <v>4.8624309145290479</v>
      </c>
      <c r="K265" s="35">
        <v>4.4608113137039132</v>
      </c>
      <c r="L265" s="35">
        <v>4.7111409414834888</v>
      </c>
      <c r="M265" s="104">
        <f t="shared" si="10"/>
        <v>2036</v>
      </c>
      <c r="N265" s="3"/>
      <c r="O265" s="3"/>
    </row>
    <row r="266" spans="8:15">
      <c r="H266" s="31">
        <v>49949</v>
      </c>
      <c r="I266" s="35">
        <v>4.839917414433403</v>
      </c>
      <c r="J266" s="35">
        <v>4.9114018158775217</v>
      </c>
      <c r="K266" s="35">
        <v>4.7025258273004162</v>
      </c>
      <c r="L266" s="35">
        <v>4.839917414433403</v>
      </c>
      <c r="M266" s="104">
        <f t="shared" si="10"/>
        <v>2036</v>
      </c>
      <c r="N266" s="3"/>
      <c r="O266" s="3"/>
    </row>
    <row r="267" spans="8:15">
      <c r="H267" s="31">
        <v>49980</v>
      </c>
      <c r="I267" s="35">
        <v>4.886590103382515</v>
      </c>
      <c r="J267" s="35">
        <v>5.1562563226198925</v>
      </c>
      <c r="K267" s="35">
        <v>5.2110169420214252</v>
      </c>
      <c r="L267" s="35">
        <v>4.886590103382515</v>
      </c>
      <c r="M267" s="104">
        <f t="shared" si="10"/>
        <v>2036</v>
      </c>
      <c r="N267" s="3"/>
      <c r="O267" s="3"/>
    </row>
    <row r="268" spans="8:15">
      <c r="H268" s="31">
        <v>50010</v>
      </c>
      <c r="I268" s="35">
        <v>5.1609050687543911</v>
      </c>
      <c r="J268" s="35">
        <v>5.4663039754638554</v>
      </c>
      <c r="K268" s="35">
        <v>5.5527208998670403</v>
      </c>
      <c r="L268" s="35">
        <v>5.1609050687543911</v>
      </c>
      <c r="M268" s="104">
        <f t="shared" si="10"/>
        <v>2036</v>
      </c>
      <c r="N268" s="3"/>
      <c r="O268" s="3"/>
    </row>
    <row r="269" spans="8:15">
      <c r="H269" s="31">
        <v>50041</v>
      </c>
      <c r="I269" s="35">
        <v>5.2551537890193716</v>
      </c>
      <c r="J269" s="35">
        <v>5.5032095822771971</v>
      </c>
      <c r="K269" s="35">
        <v>5.5725013077920327</v>
      </c>
      <c r="L269" s="35">
        <v>5.2551537890193716</v>
      </c>
      <c r="M269" s="104">
        <f t="shared" si="10"/>
        <v>2037</v>
      </c>
      <c r="N269" s="3"/>
      <c r="O269" s="3"/>
    </row>
    <row r="270" spans="8:15">
      <c r="H270" s="31">
        <v>50072</v>
      </c>
      <c r="I270" s="35">
        <v>5.2712132088728296</v>
      </c>
      <c r="J270" s="35">
        <v>5.4864803923755447</v>
      </c>
      <c r="K270" s="35">
        <v>5.4702334919494664</v>
      </c>
      <c r="L270" s="35">
        <v>5.2712132088728296</v>
      </c>
      <c r="M270" s="104">
        <f t="shared" si="10"/>
        <v>2037</v>
      </c>
      <c r="N270" s="3"/>
      <c r="O270" s="3"/>
    </row>
    <row r="271" spans="8:15">
      <c r="H271" s="31">
        <v>50100</v>
      </c>
      <c r="I271" s="35">
        <v>5.0106491217504772</v>
      </c>
      <c r="J271" s="35">
        <v>5.2029966653148128</v>
      </c>
      <c r="K271" s="35">
        <v>5.1635853879395057</v>
      </c>
      <c r="L271" s="35">
        <v>5.0106491217504772</v>
      </c>
      <c r="M271" s="104">
        <f t="shared" si="10"/>
        <v>2037</v>
      </c>
      <c r="N271" s="3"/>
      <c r="O271" s="3"/>
    </row>
    <row r="272" spans="8:15">
      <c r="H272" s="31">
        <v>50131</v>
      </c>
      <c r="I272" s="35">
        <v>4.7433601525644891</v>
      </c>
      <c r="J272" s="35">
        <v>4.7859835861299809</v>
      </c>
      <c r="K272" s="35">
        <v>4.5672734045253378</v>
      </c>
      <c r="L272" s="35">
        <v>4.7433601525644891</v>
      </c>
      <c r="M272" s="104">
        <f t="shared" si="10"/>
        <v>2037</v>
      </c>
      <c r="N272" s="3"/>
      <c r="O272" s="3"/>
    </row>
    <row r="273" spans="8:15">
      <c r="H273" s="31">
        <v>50161</v>
      </c>
      <c r="I273" s="35">
        <v>4.6676801365050684</v>
      </c>
      <c r="J273" s="35">
        <v>4.7526265953563831</v>
      </c>
      <c r="K273" s="35">
        <v>4.371333447488241</v>
      </c>
      <c r="L273" s="35">
        <v>4.6676801365050684</v>
      </c>
      <c r="M273" s="104">
        <f t="shared" si="10"/>
        <v>2037</v>
      </c>
      <c r="N273" s="3"/>
      <c r="O273" s="3"/>
    </row>
    <row r="274" spans="8:15">
      <c r="H274" s="31">
        <v>50192</v>
      </c>
      <c r="I274" s="35">
        <v>4.6941781792632735</v>
      </c>
      <c r="J274" s="35">
        <v>4.7692543962283285</v>
      </c>
      <c r="K274" s="35">
        <v>4.4054054590449034</v>
      </c>
      <c r="L274" s="35">
        <v>4.6941781792632735</v>
      </c>
      <c r="M274" s="104">
        <f t="shared" si="10"/>
        <v>2037</v>
      </c>
      <c r="N274" s="3"/>
      <c r="O274" s="3"/>
    </row>
    <row r="275" spans="8:15">
      <c r="H275" s="31">
        <v>50222</v>
      </c>
      <c r="I275" s="35">
        <v>4.8896012446050383</v>
      </c>
      <c r="J275" s="35">
        <v>5.0528395123187666</v>
      </c>
      <c r="K275" s="35">
        <v>4.4395292517741449</v>
      </c>
      <c r="L275" s="35">
        <v>4.8896012446050383</v>
      </c>
      <c r="M275" s="104">
        <f t="shared" si="10"/>
        <v>2037</v>
      </c>
      <c r="N275" s="3"/>
      <c r="O275" s="3"/>
    </row>
    <row r="276" spans="8:15">
      <c r="H276" s="31">
        <v>50253</v>
      </c>
      <c r="I276" s="35">
        <v>4.9556456087523841</v>
      </c>
      <c r="J276" s="35">
        <v>5.1195534938659639</v>
      </c>
      <c r="K276" s="35">
        <v>4.6865254449736558</v>
      </c>
      <c r="L276" s="35">
        <v>4.9556456087523841</v>
      </c>
      <c r="M276" s="104">
        <f t="shared" si="10"/>
        <v>2037</v>
      </c>
      <c r="N276" s="3"/>
      <c r="O276" s="3"/>
    </row>
    <row r="277" spans="8:15">
      <c r="H277" s="31">
        <v>50284</v>
      </c>
      <c r="I277" s="35">
        <v>5.0482883870320183</v>
      </c>
      <c r="J277" s="35">
        <v>5.2029966653148128</v>
      </c>
      <c r="K277" s="35">
        <v>4.8568855027569668</v>
      </c>
      <c r="L277" s="35">
        <v>5.0482883870320183</v>
      </c>
      <c r="M277" s="104">
        <f t="shared" si="10"/>
        <v>2037</v>
      </c>
      <c r="N277" s="3"/>
      <c r="O277" s="3"/>
    </row>
    <row r="278" spans="8:15">
      <c r="H278" s="31">
        <v>50314</v>
      </c>
      <c r="I278" s="35">
        <v>5.1450463916491014</v>
      </c>
      <c r="J278" s="35">
        <v>5.2196244661867581</v>
      </c>
      <c r="K278" s="35">
        <v>5.0357894540157329</v>
      </c>
      <c r="L278" s="35">
        <v>5.1450463916491014</v>
      </c>
      <c r="M278" s="104">
        <f t="shared" si="10"/>
        <v>2037</v>
      </c>
      <c r="N278" s="3"/>
      <c r="O278" s="3"/>
    </row>
    <row r="279" spans="8:15">
      <c r="H279" s="31">
        <v>50345</v>
      </c>
      <c r="I279" s="35">
        <v>5.2134996687744657</v>
      </c>
      <c r="J279" s="35">
        <v>5.4864803923755447</v>
      </c>
      <c r="K279" s="35">
        <v>5.5383775150627912</v>
      </c>
      <c r="L279" s="35">
        <v>5.2134996687744657</v>
      </c>
      <c r="M279" s="104">
        <f t="shared" si="10"/>
        <v>2037</v>
      </c>
      <c r="N279" s="3"/>
      <c r="O279" s="3"/>
    </row>
    <row r="280" spans="8:15">
      <c r="H280" s="31">
        <v>50375</v>
      </c>
      <c r="I280" s="35">
        <v>5.4285955234367158</v>
      </c>
      <c r="J280" s="35">
        <v>5.7367085176923851</v>
      </c>
      <c r="K280" s="35">
        <v>5.8024614952132127</v>
      </c>
      <c r="L280" s="35">
        <v>5.4285955234367158</v>
      </c>
      <c r="M280" s="104">
        <f t="shared" si="10"/>
        <v>2037</v>
      </c>
      <c r="N280" s="3"/>
      <c r="O280" s="3"/>
    </row>
    <row r="281" spans="8:15">
      <c r="H281" s="31">
        <v>50406</v>
      </c>
      <c r="I281" s="35">
        <v>5.5099967078189298</v>
      </c>
      <c r="J281" s="35">
        <v>5.7606363287032343</v>
      </c>
      <c r="K281" s="35">
        <v>5.7993546248585011</v>
      </c>
      <c r="L281" s="35">
        <v>5.5099967078189298</v>
      </c>
      <c r="M281" s="104">
        <f t="shared" ref="M281:M304" si="11">YEAR(H281)</f>
        <v>2038</v>
      </c>
      <c r="N281" s="3"/>
      <c r="O281" s="3"/>
    </row>
    <row r="282" spans="8:15">
      <c r="H282" s="31">
        <v>50437</v>
      </c>
      <c r="I282" s="35">
        <v>5.5426174043962657</v>
      </c>
      <c r="J282" s="35">
        <v>5.7606363287032343</v>
      </c>
      <c r="K282" s="35">
        <v>5.7383564035610135</v>
      </c>
      <c r="L282" s="35">
        <v>5.5426174043962657</v>
      </c>
      <c r="M282" s="104">
        <f t="shared" si="11"/>
        <v>2038</v>
      </c>
      <c r="N282" s="3"/>
      <c r="O282" s="3"/>
    </row>
    <row r="283" spans="8:15">
      <c r="H283" s="31">
        <v>50465</v>
      </c>
      <c r="I283" s="35">
        <v>5.258967901234568</v>
      </c>
      <c r="J283" s="35">
        <v>5.4538331248098952</v>
      </c>
      <c r="K283" s="35">
        <v>5.4423752211022256</v>
      </c>
      <c r="L283" s="35">
        <v>5.258967901234568</v>
      </c>
      <c r="M283" s="104">
        <f t="shared" si="11"/>
        <v>2038</v>
      </c>
      <c r="N283" s="3"/>
      <c r="O283" s="3"/>
    </row>
    <row r="284" spans="8:15">
      <c r="H284" s="31">
        <v>50496</v>
      </c>
      <c r="I284" s="35">
        <v>4.9826455083810091</v>
      </c>
      <c r="J284" s="35">
        <v>5.0276950329514341</v>
      </c>
      <c r="K284" s="35">
        <v>4.7807153978939727</v>
      </c>
      <c r="L284" s="35">
        <v>4.9826455083810091</v>
      </c>
      <c r="M284" s="104">
        <f t="shared" si="11"/>
        <v>2038</v>
      </c>
      <c r="N284" s="3"/>
      <c r="O284" s="3"/>
    </row>
    <row r="285" spans="8:15">
      <c r="H285" s="31">
        <v>50526</v>
      </c>
      <c r="I285" s="35">
        <v>4.9399876743952627</v>
      </c>
      <c r="J285" s="35">
        <v>5.0276950329514341</v>
      </c>
      <c r="K285" s="35">
        <v>4.5979278586918184</v>
      </c>
      <c r="L285" s="35">
        <v>4.9399876743952627</v>
      </c>
      <c r="M285" s="104">
        <f t="shared" si="11"/>
        <v>2038</v>
      </c>
      <c r="N285" s="3"/>
      <c r="O285" s="3"/>
    </row>
    <row r="286" spans="8:15">
      <c r="H286" s="31">
        <v>50557</v>
      </c>
      <c r="I286" s="35">
        <v>4.9837495934959346</v>
      </c>
      <c r="J286" s="35">
        <v>5.0617617469329819</v>
      </c>
      <c r="K286" s="35">
        <v>4.6240255696713888</v>
      </c>
      <c r="L286" s="35">
        <v>4.9837495934959346</v>
      </c>
      <c r="M286" s="104">
        <f t="shared" si="11"/>
        <v>2038</v>
      </c>
      <c r="N286" s="3"/>
      <c r="O286" s="3"/>
    </row>
    <row r="287" spans="8:15">
      <c r="H287" s="31">
        <v>50587</v>
      </c>
      <c r="I287" s="35">
        <v>5.2191204657231758</v>
      </c>
      <c r="J287" s="35">
        <v>5.3856996968468014</v>
      </c>
      <c r="K287" s="35">
        <v>4.6762727728031095</v>
      </c>
      <c r="L287" s="35">
        <v>5.2191204657231758</v>
      </c>
      <c r="M287" s="104">
        <f t="shared" si="11"/>
        <v>2038</v>
      </c>
      <c r="N287" s="3"/>
      <c r="O287" s="3"/>
    </row>
    <row r="288" spans="8:15">
      <c r="H288" s="31">
        <v>50618</v>
      </c>
      <c r="I288" s="35">
        <v>5.2697076382615675</v>
      </c>
      <c r="J288" s="35">
        <v>5.4367997678191218</v>
      </c>
      <c r="K288" s="35">
        <v>4.8939090411506045</v>
      </c>
      <c r="L288" s="35">
        <v>5.2697076382615675</v>
      </c>
      <c r="M288" s="104">
        <f t="shared" si="11"/>
        <v>2038</v>
      </c>
      <c r="N288" s="3"/>
      <c r="O288" s="3"/>
    </row>
    <row r="289" spans="8:15">
      <c r="H289" s="31">
        <v>50649</v>
      </c>
      <c r="I289" s="35">
        <v>5.4316066646592391</v>
      </c>
      <c r="J289" s="35">
        <v>5.5902013697657909</v>
      </c>
      <c r="K289" s="35">
        <v>5.1028460725049092</v>
      </c>
      <c r="L289" s="35">
        <v>5.4316066646592391</v>
      </c>
      <c r="M289" s="104">
        <f t="shared" si="11"/>
        <v>2038</v>
      </c>
      <c r="N289" s="3"/>
      <c r="O289" s="3"/>
    </row>
    <row r="290" spans="8:15">
      <c r="H290" s="31">
        <v>50679</v>
      </c>
      <c r="I290" s="35">
        <v>5.4613165913881359</v>
      </c>
      <c r="J290" s="35">
        <v>5.5391012987934705</v>
      </c>
      <c r="K290" s="35">
        <v>5.2421374267411123</v>
      </c>
      <c r="L290" s="35">
        <v>5.4613165913881359</v>
      </c>
      <c r="M290" s="104">
        <f t="shared" si="11"/>
        <v>2038</v>
      </c>
      <c r="N290" s="3"/>
      <c r="O290" s="3"/>
    </row>
    <row r="291" spans="8:15">
      <c r="H291" s="31">
        <v>50710</v>
      </c>
      <c r="I291" s="35">
        <v>5.43431669175951</v>
      </c>
      <c r="J291" s="35">
        <v>5.7095362577309139</v>
      </c>
      <c r="K291" s="35">
        <v>5.7732051327063525</v>
      </c>
      <c r="L291" s="35">
        <v>5.43431669175951</v>
      </c>
      <c r="M291" s="104">
        <f t="shared" si="11"/>
        <v>2038</v>
      </c>
      <c r="N291" s="3"/>
      <c r="O291" s="3"/>
    </row>
    <row r="292" spans="8:15">
      <c r="H292" s="31">
        <v>50740</v>
      </c>
      <c r="I292" s="35">
        <v>5.8066944896115631</v>
      </c>
      <c r="J292" s="35">
        <v>6.1186409925986007</v>
      </c>
      <c r="K292" s="35">
        <v>6.1649814844353905</v>
      </c>
      <c r="L292" s="35">
        <v>5.8066944896115631</v>
      </c>
      <c r="M292" s="104">
        <f t="shared" si="11"/>
        <v>2038</v>
      </c>
      <c r="N292" s="3"/>
      <c r="O292" s="3"/>
    </row>
    <row r="293" spans="8:15">
      <c r="H293" s="31">
        <v>50771</v>
      </c>
      <c r="I293" s="35">
        <v>5.894218327812907</v>
      </c>
      <c r="J293" s="35">
        <v>6.1487535344215756</v>
      </c>
      <c r="K293" s="35">
        <v>6.1758037495042997</v>
      </c>
      <c r="L293" s="35">
        <v>5.894218327812907</v>
      </c>
      <c r="M293" s="104">
        <f t="shared" si="11"/>
        <v>2039</v>
      </c>
      <c r="N293" s="3"/>
      <c r="O293" s="3"/>
    </row>
    <row r="294" spans="8:15">
      <c r="H294" s="31">
        <v>50802</v>
      </c>
      <c r="I294" s="35">
        <v>5.8406200140519919</v>
      </c>
      <c r="J294" s="35">
        <v>6.0616603579032748</v>
      </c>
      <c r="K294" s="35">
        <v>6.042363667769469</v>
      </c>
      <c r="L294" s="35">
        <v>5.8406200140519919</v>
      </c>
      <c r="M294" s="104">
        <f t="shared" si="11"/>
        <v>2039</v>
      </c>
      <c r="N294" s="3"/>
      <c r="O294" s="3"/>
    </row>
    <row r="295" spans="8:15">
      <c r="H295" s="31">
        <v>50830</v>
      </c>
      <c r="I295" s="35">
        <v>5.6537285155073773</v>
      </c>
      <c r="J295" s="35">
        <v>5.8525961786474703</v>
      </c>
      <c r="K295" s="35">
        <v>5.8466308354226859</v>
      </c>
      <c r="L295" s="35">
        <v>5.6537285155073773</v>
      </c>
      <c r="M295" s="104">
        <f t="shared" si="11"/>
        <v>2039</v>
      </c>
      <c r="N295" s="3"/>
      <c r="O295" s="3"/>
    </row>
    <row r="296" spans="8:15">
      <c r="H296" s="31">
        <v>50861</v>
      </c>
      <c r="I296" s="35">
        <v>5.35080770852153</v>
      </c>
      <c r="J296" s="35">
        <v>5.3995899939166581</v>
      </c>
      <c r="K296" s="35">
        <v>5.161462359863787</v>
      </c>
      <c r="L296" s="35">
        <v>5.35080770852153</v>
      </c>
      <c r="M296" s="104">
        <f t="shared" si="11"/>
        <v>2039</v>
      </c>
      <c r="N296" s="3"/>
      <c r="O296" s="3"/>
    </row>
    <row r="297" spans="8:15">
      <c r="H297" s="31">
        <v>50891</v>
      </c>
      <c r="I297" s="35">
        <v>5.3254137508782486</v>
      </c>
      <c r="J297" s="35">
        <v>5.4170289070262596</v>
      </c>
      <c r="K297" s="35">
        <v>5.0191159164454513</v>
      </c>
      <c r="L297" s="35">
        <v>5.3254137508782486</v>
      </c>
      <c r="M297" s="104">
        <f t="shared" si="11"/>
        <v>2039</v>
      </c>
      <c r="N297" s="3"/>
      <c r="O297" s="3"/>
    </row>
    <row r="298" spans="8:15">
      <c r="H298" s="31">
        <v>50922</v>
      </c>
      <c r="I298" s="35">
        <v>5.3699786409715946</v>
      </c>
      <c r="J298" s="35">
        <v>5.4519067332454627</v>
      </c>
      <c r="K298" s="35">
        <v>5.0013549742510222</v>
      </c>
      <c r="L298" s="35">
        <v>5.3699786409715946</v>
      </c>
      <c r="M298" s="104">
        <f t="shared" si="11"/>
        <v>2039</v>
      </c>
      <c r="N298" s="3"/>
      <c r="O298" s="3"/>
    </row>
    <row r="299" spans="8:15">
      <c r="H299" s="31">
        <v>50952</v>
      </c>
      <c r="I299" s="35">
        <v>5.6295390143531057</v>
      </c>
      <c r="J299" s="35">
        <v>5.8002794393186656</v>
      </c>
      <c r="K299" s="35">
        <v>5.0458350014959645</v>
      </c>
      <c r="L299" s="35">
        <v>5.6295390143531057</v>
      </c>
      <c r="M299" s="104">
        <f t="shared" si="11"/>
        <v>2039</v>
      </c>
      <c r="N299" s="3"/>
      <c r="O299" s="3"/>
    </row>
    <row r="300" spans="8:15">
      <c r="H300" s="31">
        <v>50983</v>
      </c>
      <c r="I300" s="35">
        <v>5.681330643380508</v>
      </c>
      <c r="J300" s="35">
        <v>5.8525961786474703</v>
      </c>
      <c r="K300" s="35">
        <v>5.2771414994041876</v>
      </c>
      <c r="L300" s="35">
        <v>5.681330643380508</v>
      </c>
      <c r="M300" s="104">
        <f t="shared" si="11"/>
        <v>2039</v>
      </c>
      <c r="N300" s="3"/>
      <c r="O300" s="3"/>
    </row>
    <row r="301" spans="8:15">
      <c r="H301" s="31">
        <v>51014</v>
      </c>
      <c r="I301" s="35">
        <v>5.725895533473853</v>
      </c>
      <c r="J301" s="35">
        <v>5.8874740048666743</v>
      </c>
      <c r="K301" s="35">
        <v>5.4462070278730357</v>
      </c>
      <c r="L301" s="35">
        <v>5.725895533473853</v>
      </c>
      <c r="M301" s="104">
        <f t="shared" si="11"/>
        <v>2039</v>
      </c>
      <c r="N301" s="3"/>
      <c r="O301" s="3"/>
    </row>
    <row r="302" spans="8:15">
      <c r="H302" s="31">
        <v>51044</v>
      </c>
      <c r="I302" s="35">
        <v>5.7198732510288064</v>
      </c>
      <c r="J302" s="35">
        <v>5.8002794393186656</v>
      </c>
      <c r="K302" s="35">
        <v>5.5174061401684931</v>
      </c>
      <c r="L302" s="35">
        <v>5.7198732510288064</v>
      </c>
      <c r="M302" s="104">
        <f t="shared" si="11"/>
        <v>2039</v>
      </c>
      <c r="N302" s="3"/>
      <c r="O302" s="3"/>
    </row>
    <row r="303" spans="8:15">
      <c r="H303" s="31">
        <v>51075</v>
      </c>
      <c r="I303" s="35">
        <v>5.7139513399578439</v>
      </c>
      <c r="J303" s="35">
        <v>5.9920060944945757</v>
      </c>
      <c r="K303" s="35">
        <v>6.042363667769469</v>
      </c>
      <c r="L303" s="35">
        <v>5.7139513399578439</v>
      </c>
      <c r="M303" s="104">
        <f t="shared" si="11"/>
        <v>2039</v>
      </c>
      <c r="N303" s="3"/>
      <c r="O303" s="3"/>
    </row>
    <row r="304" spans="8:15">
      <c r="H304" s="31">
        <v>51105</v>
      </c>
      <c r="I304" s="35">
        <v>6.0089428083910468</v>
      </c>
      <c r="J304" s="35">
        <v>6.322939887458177</v>
      </c>
      <c r="K304" s="35">
        <v>6.3626302201675786</v>
      </c>
      <c r="L304" s="35">
        <v>6.0089428083910468</v>
      </c>
      <c r="M304" s="104">
        <f t="shared" si="11"/>
        <v>2039</v>
      </c>
      <c r="N304" s="3"/>
      <c r="O304" s="3"/>
    </row>
    <row r="305" spans="8:15">
      <c r="H305" s="31">
        <v>51136</v>
      </c>
      <c r="I305" s="35">
        <v>6.0457791026799157</v>
      </c>
      <c r="J305" s="35">
        <v>6.3018509692791245</v>
      </c>
      <c r="K305" s="35">
        <v>6.3114704216600055</v>
      </c>
      <c r="L305" s="35">
        <v>6.0457791026799157</v>
      </c>
      <c r="M305" s="104">
        <f t="shared" si="10"/>
        <v>2040</v>
      </c>
      <c r="N305" s="3"/>
      <c r="O305" s="3"/>
    </row>
    <row r="306" spans="8:15">
      <c r="H306" s="31">
        <v>51167</v>
      </c>
      <c r="I306" s="35">
        <v>5.937378018669075</v>
      </c>
      <c r="J306" s="35">
        <v>6.1593993825408084</v>
      </c>
      <c r="K306" s="35">
        <v>6.1386766487655056</v>
      </c>
      <c r="L306" s="35">
        <v>5.937378018669075</v>
      </c>
      <c r="M306" s="104">
        <f t="shared" si="10"/>
        <v>2040</v>
      </c>
      <c r="N306" s="3"/>
      <c r="O306" s="3"/>
    </row>
    <row r="307" spans="8:15">
      <c r="H307" s="31">
        <v>51196</v>
      </c>
      <c r="I307" s="35">
        <v>5.7459698082906758</v>
      </c>
      <c r="J307" s="35">
        <v>5.9457726969481897</v>
      </c>
      <c r="K307" s="35">
        <v>5.8750069179957123</v>
      </c>
      <c r="L307" s="35">
        <v>5.7459698082906758</v>
      </c>
      <c r="M307" s="104">
        <f t="shared" si="10"/>
        <v>2040</v>
      </c>
      <c r="N307" s="3"/>
      <c r="O307" s="3"/>
    </row>
    <row r="308" spans="8:15">
      <c r="H308" s="31">
        <v>51227</v>
      </c>
      <c r="I308" s="35">
        <v>5.5036733112516307</v>
      </c>
      <c r="J308" s="35">
        <v>5.5540054861603982</v>
      </c>
      <c r="K308" s="35">
        <v>5.2748113466381543</v>
      </c>
      <c r="L308" s="35">
        <v>5.5036733112516307</v>
      </c>
      <c r="M308" s="104">
        <f t="shared" si="10"/>
        <v>2040</v>
      </c>
      <c r="N308" s="3"/>
      <c r="O308" s="3"/>
    </row>
    <row r="309" spans="8:15">
      <c r="H309" s="31">
        <v>51257</v>
      </c>
      <c r="I309" s="35">
        <v>5.4786808391046868</v>
      </c>
      <c r="J309" s="35">
        <v>5.571849955388827</v>
      </c>
      <c r="K309" s="35">
        <v>5.12024454649129</v>
      </c>
      <c r="L309" s="35">
        <v>5.4786808391046868</v>
      </c>
      <c r="M309" s="104">
        <f t="shared" si="10"/>
        <v>2040</v>
      </c>
      <c r="N309" s="3"/>
      <c r="O309" s="3"/>
    </row>
    <row r="310" spans="8:15">
      <c r="H310" s="31">
        <v>51288</v>
      </c>
      <c r="I310" s="35">
        <v>5.5063833383519025</v>
      </c>
      <c r="J310" s="35">
        <v>5.5896944246172566</v>
      </c>
      <c r="K310" s="35">
        <v>5.0656671905935369</v>
      </c>
      <c r="L310" s="35">
        <v>5.5063833383519025</v>
      </c>
      <c r="M310" s="104">
        <f t="shared" si="10"/>
        <v>2040</v>
      </c>
      <c r="N310" s="3"/>
      <c r="O310" s="3"/>
    </row>
    <row r="311" spans="8:15">
      <c r="H311" s="31">
        <v>51318</v>
      </c>
      <c r="I311" s="35">
        <v>5.6502155174144333</v>
      </c>
      <c r="J311" s="35">
        <v>5.821165579438305</v>
      </c>
      <c r="K311" s="35">
        <v>5.1565949296414075</v>
      </c>
      <c r="L311" s="35">
        <v>5.6502155174144333</v>
      </c>
      <c r="M311" s="104">
        <f t="shared" si="10"/>
        <v>2040</v>
      </c>
      <c r="N311" s="3"/>
      <c r="O311" s="3"/>
    </row>
    <row r="312" spans="8:15">
      <c r="H312" s="31">
        <v>51349</v>
      </c>
      <c r="I312" s="35">
        <v>5.7030108601826761</v>
      </c>
      <c r="J312" s="35">
        <v>5.874496209064179</v>
      </c>
      <c r="K312" s="35">
        <v>5.3202752161620905</v>
      </c>
      <c r="L312" s="35">
        <v>5.7030108601826761</v>
      </c>
      <c r="M312" s="104">
        <f t="shared" ref="M312:M328" si="12">YEAR(H312)</f>
        <v>2040</v>
      </c>
      <c r="N312" s="3"/>
      <c r="O312" s="3"/>
    </row>
    <row r="313" spans="8:15">
      <c r="H313" s="31">
        <v>51380</v>
      </c>
      <c r="I313" s="35">
        <v>5.8188394258757397</v>
      </c>
      <c r="J313" s="35">
        <v>5.9813602463753428</v>
      </c>
      <c r="K313" s="35">
        <v>5.5294711533792871</v>
      </c>
      <c r="L313" s="35">
        <v>5.8188394258757397</v>
      </c>
      <c r="M313" s="104">
        <f t="shared" si="12"/>
        <v>2040</v>
      </c>
      <c r="N313" s="3"/>
      <c r="O313" s="3"/>
    </row>
    <row r="314" spans="8:15">
      <c r="H314" s="31">
        <v>51410</v>
      </c>
      <c r="I314" s="35">
        <v>5.8639061728395054</v>
      </c>
      <c r="J314" s="35">
        <v>5.9457726969481897</v>
      </c>
      <c r="K314" s="35">
        <v>5.6567492755772744</v>
      </c>
      <c r="L314" s="35">
        <v>5.8639061728395054</v>
      </c>
      <c r="M314" s="104">
        <f t="shared" si="12"/>
        <v>2040</v>
      </c>
      <c r="N314" s="3"/>
      <c r="O314" s="3"/>
    </row>
    <row r="315" spans="8:15">
      <c r="H315" s="31">
        <v>51441</v>
      </c>
      <c r="I315" s="35">
        <v>5.9148948308742337</v>
      </c>
      <c r="J315" s="35">
        <v>6.1949869319679607</v>
      </c>
      <c r="K315" s="35">
        <v>6.2477795793884336</v>
      </c>
      <c r="L315" s="35">
        <v>5.9148948308742337</v>
      </c>
      <c r="M315" s="104">
        <f t="shared" si="12"/>
        <v>2040</v>
      </c>
      <c r="N315" s="3"/>
      <c r="O315" s="3"/>
    </row>
    <row r="316" spans="8:15">
      <c r="H316" s="31">
        <v>51471</v>
      </c>
      <c r="I316" s="35">
        <v>6.2348787714543814</v>
      </c>
      <c r="J316" s="35">
        <v>6.5511665933286016</v>
      </c>
      <c r="K316" s="35">
        <v>6.5843054199761983</v>
      </c>
      <c r="L316" s="35">
        <v>6.2348787714543814</v>
      </c>
      <c r="M316" s="104">
        <f t="shared" si="12"/>
        <v>2040</v>
      </c>
      <c r="N316" s="3"/>
      <c r="O316" s="3"/>
    </row>
    <row r="317" spans="8:15">
      <c r="H317" s="31">
        <v>51502</v>
      </c>
      <c r="I317" s="35">
        <v>6.3272204356117632</v>
      </c>
      <c r="J317" s="35">
        <v>6.5861458085775126</v>
      </c>
      <c r="K317" s="35">
        <v>6.6081247593623136</v>
      </c>
      <c r="L317" s="35">
        <v>6.3272204356117632</v>
      </c>
      <c r="M317" s="104">
        <f t="shared" si="12"/>
        <v>2041</v>
      </c>
      <c r="N317" s="3"/>
      <c r="O317" s="3"/>
    </row>
    <row r="318" spans="8:15">
      <c r="H318" s="31">
        <v>51533</v>
      </c>
      <c r="I318" s="35">
        <v>6.1796745157081201</v>
      </c>
      <c r="J318" s="35">
        <v>6.4041525002534732</v>
      </c>
      <c r="K318" s="35">
        <v>6.3943720789582068</v>
      </c>
      <c r="L318" s="35">
        <v>6.1796745157081201</v>
      </c>
      <c r="M318" s="104">
        <f t="shared" si="12"/>
        <v>2041</v>
      </c>
      <c r="N318" s="3"/>
      <c r="O318" s="3"/>
    </row>
    <row r="319" spans="8:15">
      <c r="H319" s="31">
        <v>51561</v>
      </c>
      <c r="I319" s="35">
        <v>6.0195821740439621</v>
      </c>
      <c r="J319" s="35">
        <v>6.2221591919294337</v>
      </c>
      <c r="K319" s="35">
        <v>6.1899400096182333</v>
      </c>
      <c r="L319" s="35">
        <v>6.0195821740439621</v>
      </c>
      <c r="M319" s="104">
        <f t="shared" si="12"/>
        <v>2041</v>
      </c>
      <c r="N319" s="3"/>
      <c r="O319" s="3"/>
    </row>
    <row r="320" spans="8:15">
      <c r="H320" s="31">
        <v>51592</v>
      </c>
      <c r="I320" s="35">
        <v>5.7328211582856561</v>
      </c>
      <c r="J320" s="35">
        <v>5.7854766409814458</v>
      </c>
      <c r="K320" s="35">
        <v>5.4928618643662777</v>
      </c>
      <c r="L320" s="35">
        <v>5.7328211582856561</v>
      </c>
      <c r="M320" s="104">
        <f t="shared" si="12"/>
        <v>2041</v>
      </c>
      <c r="N320" s="3"/>
      <c r="O320" s="3"/>
    </row>
    <row r="321" spans="8:15">
      <c r="H321" s="31">
        <v>51622</v>
      </c>
      <c r="I321" s="35">
        <v>5.6720964769647697</v>
      </c>
      <c r="J321" s="35">
        <v>5.767226615634188</v>
      </c>
      <c r="K321" s="35">
        <v>5.3627875588490497</v>
      </c>
      <c r="L321" s="35">
        <v>5.6720964769647697</v>
      </c>
      <c r="M321" s="104">
        <f t="shared" si="12"/>
        <v>2041</v>
      </c>
      <c r="N321" s="3"/>
      <c r="O321" s="3"/>
    </row>
    <row r="322" spans="8:15">
      <c r="H322" s="31">
        <v>51653</v>
      </c>
      <c r="I322" s="35">
        <v>5.6821336143731802</v>
      </c>
      <c r="J322" s="35">
        <v>5.767226615634188</v>
      </c>
      <c r="K322" s="35">
        <v>5.3070710171545681</v>
      </c>
      <c r="L322" s="35">
        <v>5.6821336143731802</v>
      </c>
      <c r="M322" s="104">
        <f t="shared" si="12"/>
        <v>2041</v>
      </c>
      <c r="N322" s="3"/>
      <c r="O322" s="3"/>
    </row>
    <row r="323" spans="8:15">
      <c r="H323" s="31">
        <v>51683</v>
      </c>
      <c r="I323" s="35">
        <v>5.8490512094750571</v>
      </c>
      <c r="J323" s="35">
        <v>6.0220172472878435</v>
      </c>
      <c r="K323" s="35">
        <v>5.3906976108688696</v>
      </c>
      <c r="L323" s="35">
        <v>5.8490512094750571</v>
      </c>
      <c r="M323" s="104">
        <f t="shared" si="12"/>
        <v>2041</v>
      </c>
      <c r="N323" s="3"/>
      <c r="O323" s="3"/>
    </row>
    <row r="324" spans="8:15">
      <c r="H324" s="31">
        <v>51714</v>
      </c>
      <c r="I324" s="35">
        <v>5.9030510087323096</v>
      </c>
      <c r="J324" s="35">
        <v>6.0765645452702017</v>
      </c>
      <c r="K324" s="35">
        <v>5.567219628189024</v>
      </c>
      <c r="L324" s="35">
        <v>5.9030510087323096</v>
      </c>
      <c r="M324" s="104">
        <f t="shared" si="12"/>
        <v>2041</v>
      </c>
      <c r="N324" s="3"/>
      <c r="O324" s="3"/>
    </row>
    <row r="325" spans="8:15">
      <c r="H325" s="31">
        <v>51745</v>
      </c>
      <c r="I325" s="35">
        <v>5.9311549934758609</v>
      </c>
      <c r="J325" s="35">
        <v>6.0948145706174595</v>
      </c>
      <c r="K325" s="35">
        <v>5.6694874440315886</v>
      </c>
      <c r="L325" s="35">
        <v>5.9311549934758609</v>
      </c>
      <c r="M325" s="104">
        <f t="shared" si="12"/>
        <v>2041</v>
      </c>
      <c r="N325" s="3"/>
      <c r="O325" s="3"/>
    </row>
    <row r="326" spans="8:15">
      <c r="H326" s="31">
        <v>51775</v>
      </c>
      <c r="I326" s="35">
        <v>6.0294185687042052</v>
      </c>
      <c r="J326" s="35">
        <v>6.1129632069350093</v>
      </c>
      <c r="K326" s="35">
        <v>5.8645989023074296</v>
      </c>
      <c r="L326" s="35">
        <v>6.0294185687042052</v>
      </c>
      <c r="M326" s="104">
        <f t="shared" si="12"/>
        <v>2041</v>
      </c>
      <c r="N326" s="3"/>
      <c r="O326" s="3"/>
    </row>
    <row r="327" spans="8:15">
      <c r="H327" s="31">
        <v>51806</v>
      </c>
      <c r="I327" s="35">
        <v>6.1940276222021478</v>
      </c>
      <c r="J327" s="35">
        <v>6.4769498235830882</v>
      </c>
      <c r="K327" s="35">
        <v>6.5059087246923273</v>
      </c>
      <c r="L327" s="35">
        <v>6.1940276222021478</v>
      </c>
      <c r="M327" s="104">
        <f t="shared" si="12"/>
        <v>2041</v>
      </c>
      <c r="N327" s="3"/>
      <c r="O327" s="3"/>
    </row>
    <row r="328" spans="8:15">
      <c r="H328" s="31">
        <v>51836</v>
      </c>
      <c r="I328" s="35">
        <v>6.4135398173240992</v>
      </c>
      <c r="J328" s="35">
        <v>6.7316390662070358</v>
      </c>
      <c r="K328" s="35">
        <v>6.7567885058352282</v>
      </c>
      <c r="L328" s="35">
        <v>6.4135398173240992</v>
      </c>
      <c r="M328" s="104">
        <f t="shared" si="12"/>
        <v>2041</v>
      </c>
      <c r="N328" s="3"/>
      <c r="O328" s="3"/>
    </row>
    <row r="329" spans="8:15">
      <c r="H329" s="31">
        <v>51867</v>
      </c>
      <c r="I329" s="35">
        <v>6.4890190906353507</v>
      </c>
      <c r="J329" s="35">
        <v>6.7495849244651733</v>
      </c>
      <c r="K329" s="35">
        <v>6.762743340681757</v>
      </c>
      <c r="L329" s="35">
        <v>6.4890190906353507</v>
      </c>
      <c r="M329" s="104">
        <f t="shared" ref="M329:M340" si="13">YEAR(H329)</f>
        <v>2042</v>
      </c>
    </row>
    <row r="330" spans="8:15">
      <c r="H330" s="31">
        <v>51898</v>
      </c>
      <c r="I330" s="35">
        <v>6.3927629428886883</v>
      </c>
      <c r="J330" s="35">
        <v>6.6194014103214034</v>
      </c>
      <c r="K330" s="35">
        <v>6.6202933349182631</v>
      </c>
      <c r="L330" s="35">
        <v>6.3927629428886883</v>
      </c>
      <c r="M330" s="104">
        <f t="shared" si="13"/>
        <v>2042</v>
      </c>
    </row>
    <row r="331" spans="8:15">
      <c r="H331" s="31">
        <v>51926</v>
      </c>
      <c r="I331" s="35">
        <v>6.2287561176352506</v>
      </c>
      <c r="J331" s="35">
        <v>6.4334539298387918</v>
      </c>
      <c r="K331" s="35">
        <v>6.3543452325550156</v>
      </c>
      <c r="L331" s="35">
        <v>6.2287561176352506</v>
      </c>
      <c r="M331" s="104">
        <f t="shared" si="13"/>
        <v>2042</v>
      </c>
    </row>
    <row r="332" spans="8:15">
      <c r="H332" s="31">
        <v>51957</v>
      </c>
      <c r="I332" s="35">
        <v>5.9508277827963463</v>
      </c>
      <c r="J332" s="35">
        <v>6.0056936135050192</v>
      </c>
      <c r="K332" s="35">
        <v>5.7560137834102862</v>
      </c>
      <c r="L332" s="35">
        <v>5.9508277827963463</v>
      </c>
      <c r="M332" s="104">
        <f t="shared" si="13"/>
        <v>2042</v>
      </c>
    </row>
    <row r="333" spans="8:15">
      <c r="H333" s="31">
        <v>51987</v>
      </c>
      <c r="I333" s="35">
        <v>5.908169948810599</v>
      </c>
      <c r="J333" s="35">
        <v>6.0056936135050192</v>
      </c>
      <c r="K333" s="35">
        <v>5.5470249708834034</v>
      </c>
      <c r="L333" s="35">
        <v>5.908169948810599</v>
      </c>
      <c r="M333" s="104">
        <f t="shared" si="13"/>
        <v>2042</v>
      </c>
    </row>
    <row r="334" spans="8:15">
      <c r="H334" s="31">
        <v>52018</v>
      </c>
      <c r="I334" s="35">
        <v>5.9550433805078784</v>
      </c>
      <c r="J334" s="35">
        <v>6.0429033874074829</v>
      </c>
      <c r="K334" s="35">
        <v>5.4900656810470378</v>
      </c>
      <c r="L334" s="35">
        <v>5.9550433805078784</v>
      </c>
      <c r="M334" s="104">
        <f t="shared" si="13"/>
        <v>2042</v>
      </c>
    </row>
    <row r="335" spans="8:15">
      <c r="H335" s="31">
        <v>52048</v>
      </c>
      <c r="I335" s="35">
        <v>6.1091134397269897</v>
      </c>
      <c r="J335" s="35">
        <v>6.284716223258644</v>
      </c>
      <c r="K335" s="35">
        <v>5.5565009254652713</v>
      </c>
      <c r="L335" s="35">
        <v>6.1091134397269897</v>
      </c>
      <c r="M335" s="104">
        <f t="shared" si="13"/>
        <v>2042</v>
      </c>
    </row>
    <row r="336" spans="8:15">
      <c r="H336" s="31">
        <v>52079</v>
      </c>
      <c r="I336" s="35">
        <v>6.20115398976212</v>
      </c>
      <c r="J336" s="35">
        <v>6.3776899634999493</v>
      </c>
      <c r="K336" s="35">
        <v>5.7370100930739714</v>
      </c>
      <c r="L336" s="35">
        <v>6.20115398976212</v>
      </c>
      <c r="M336" s="104">
        <f t="shared" si="13"/>
        <v>2042</v>
      </c>
    </row>
    <row r="337" spans="8:13">
      <c r="H337" s="31">
        <v>52110</v>
      </c>
      <c r="I337" s="35">
        <v>0</v>
      </c>
      <c r="J337" s="35">
        <v>0</v>
      </c>
      <c r="K337" s="35">
        <v>0</v>
      </c>
      <c r="L337" s="35">
        <v>0</v>
      </c>
      <c r="M337" s="104">
        <f t="shared" si="13"/>
        <v>2042</v>
      </c>
    </row>
    <row r="338" spans="8:13">
      <c r="H338" s="31">
        <v>52140</v>
      </c>
      <c r="I338" s="35">
        <v>0</v>
      </c>
      <c r="J338" s="35">
        <v>0</v>
      </c>
      <c r="K338" s="35">
        <v>0</v>
      </c>
      <c r="L338" s="35">
        <v>0</v>
      </c>
      <c r="M338" s="104">
        <f t="shared" si="13"/>
        <v>2042</v>
      </c>
    </row>
    <row r="339" spans="8:13">
      <c r="H339" s="31">
        <v>52171</v>
      </c>
      <c r="I339" s="35">
        <v>0</v>
      </c>
      <c r="J339" s="35">
        <v>0</v>
      </c>
      <c r="K339" s="35">
        <v>0</v>
      </c>
      <c r="L339" s="35">
        <v>0</v>
      </c>
      <c r="M339" s="104">
        <f t="shared" si="13"/>
        <v>2042</v>
      </c>
    </row>
    <row r="340" spans="8:13">
      <c r="H340" s="31">
        <v>52201</v>
      </c>
      <c r="I340" s="35">
        <v>0</v>
      </c>
      <c r="J340" s="35">
        <v>0</v>
      </c>
      <c r="K340" s="35">
        <v>0</v>
      </c>
      <c r="L340" s="35">
        <v>0</v>
      </c>
      <c r="M340" s="104">
        <f t="shared" si="13"/>
        <v>2042</v>
      </c>
    </row>
    <row r="341" spans="8:13">
      <c r="H341" s="31">
        <v>0</v>
      </c>
      <c r="I341" s="35" t="e">
        <v>#N/A</v>
      </c>
      <c r="J341" s="35" t="e">
        <v>#N/A</v>
      </c>
      <c r="K341" s="35" t="e">
        <v>#N/A</v>
      </c>
      <c r="L341" s="35" t="e">
        <v>#N/A</v>
      </c>
      <c r="M341" s="104">
        <f t="shared" ref="M341:M343" si="14">YEAR(H341)</f>
        <v>1900</v>
      </c>
    </row>
    <row r="342" spans="8:13">
      <c r="H342" s="31">
        <v>0</v>
      </c>
      <c r="I342" s="35" t="e">
        <v>#N/A</v>
      </c>
      <c r="J342" s="35" t="e">
        <v>#N/A</v>
      </c>
      <c r="K342" s="35" t="e">
        <v>#N/A</v>
      </c>
      <c r="L342" s="35" t="e">
        <v>#N/A</v>
      </c>
      <c r="M342" s="104">
        <f t="shared" si="14"/>
        <v>1900</v>
      </c>
    </row>
    <row r="343" spans="8:13">
      <c r="H343" s="31">
        <v>0</v>
      </c>
      <c r="I343" s="35" t="e">
        <v>#N/A</v>
      </c>
      <c r="J343" s="35" t="e">
        <v>#N/A</v>
      </c>
      <c r="K343" s="35" t="e">
        <v>#N/A</v>
      </c>
      <c r="L343" s="35" t="e">
        <v>#N/A</v>
      </c>
      <c r="M343" s="104">
        <f t="shared" si="14"/>
        <v>1900</v>
      </c>
    </row>
    <row r="344" spans="8:13">
      <c r="H344" s="31"/>
      <c r="I344" s="35"/>
      <c r="J344" s="35"/>
      <c r="M344" s="104"/>
    </row>
    <row r="345" spans="8:13">
      <c r="H345" s="31"/>
      <c r="I345" s="35"/>
      <c r="J345" s="35"/>
      <c r="M345" s="104"/>
    </row>
  </sheetData>
  <phoneticPr fontId="8" type="noConversion"/>
  <printOptions horizontalCentered="1"/>
  <pageMargins left="0.25" right="0.25" top="0.75" bottom="0.75" header="0.3" footer="0.3"/>
  <pageSetup scale="9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workbookViewId="0"/>
  </sheetViews>
  <sheetFormatPr defaultRowHeight="12.75"/>
  <cols>
    <col min="1" max="2" width="12" customWidth="1"/>
    <col min="3" max="3" width="13.33203125" customWidth="1"/>
    <col min="4" max="4" width="13.83203125" customWidth="1"/>
    <col min="5" max="6" width="14.1640625" customWidth="1"/>
    <col min="7" max="8" width="14.5" customWidth="1"/>
    <col min="9" max="10" width="13.83203125" customWidth="1"/>
    <col min="11" max="13" width="14.33203125" customWidth="1"/>
    <col min="14" max="14" width="36.6640625" customWidth="1"/>
  </cols>
  <sheetData>
    <row r="1" spans="1:14">
      <c r="B1" s="394" t="s">
        <v>165</v>
      </c>
      <c r="C1" s="394"/>
      <c r="D1" s="394"/>
      <c r="E1" s="394"/>
      <c r="F1" s="394"/>
      <c r="G1" s="394"/>
      <c r="H1" s="394"/>
      <c r="I1" s="394"/>
      <c r="J1" s="394"/>
      <c r="K1" s="394"/>
      <c r="M1" s="360"/>
    </row>
    <row r="2" spans="1:14">
      <c r="B2" s="166"/>
      <c r="C2" s="166"/>
      <c r="D2" s="166"/>
      <c r="E2" s="166"/>
      <c r="F2" s="166"/>
      <c r="G2" s="166"/>
      <c r="H2" s="166"/>
      <c r="I2" s="166"/>
      <c r="J2" s="166"/>
      <c r="K2" s="166"/>
      <c r="M2" s="166"/>
    </row>
    <row r="3" spans="1:14">
      <c r="A3" s="357" t="s">
        <v>103</v>
      </c>
      <c r="B3" s="358">
        <v>2024</v>
      </c>
      <c r="C3" s="358">
        <v>2030</v>
      </c>
      <c r="D3" s="358">
        <v>2024</v>
      </c>
      <c r="E3" s="358">
        <v>2024</v>
      </c>
      <c r="F3" s="358">
        <v>2024</v>
      </c>
      <c r="G3" s="358">
        <v>2024</v>
      </c>
      <c r="H3" s="358">
        <v>2029</v>
      </c>
      <c r="I3" s="358">
        <v>2024</v>
      </c>
      <c r="J3" s="358">
        <v>2030</v>
      </c>
      <c r="K3" s="358">
        <v>2026</v>
      </c>
      <c r="L3" s="358">
        <v>2029</v>
      </c>
      <c r="M3" s="358">
        <v>2032</v>
      </c>
    </row>
    <row r="4" spans="1:14" ht="51">
      <c r="B4" s="214" t="s">
        <v>164</v>
      </c>
      <c r="C4" s="214" t="s">
        <v>173</v>
      </c>
      <c r="D4" s="214" t="s">
        <v>172</v>
      </c>
      <c r="E4" s="214" t="s">
        <v>171</v>
      </c>
      <c r="F4" s="214" t="s">
        <v>169</v>
      </c>
      <c r="G4" s="214" t="s">
        <v>170</v>
      </c>
      <c r="H4" s="214" t="s">
        <v>170</v>
      </c>
      <c r="I4" s="214" t="s">
        <v>168</v>
      </c>
      <c r="J4" s="214" t="s">
        <v>168</v>
      </c>
      <c r="K4" s="214" t="s">
        <v>174</v>
      </c>
      <c r="L4" s="214" t="s">
        <v>179</v>
      </c>
      <c r="M4" s="214" t="s">
        <v>178</v>
      </c>
    </row>
    <row r="5" spans="1:14" hidden="1">
      <c r="A5" s="136">
        <v>2018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</row>
    <row r="6" spans="1:14" hidden="1">
      <c r="A6" s="136">
        <f>A5+1</f>
        <v>2019</v>
      </c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</row>
    <row r="7" spans="1:14" hidden="1">
      <c r="A7" s="136">
        <f t="shared" ref="A7:A46" si="0">A6+1</f>
        <v>2020</v>
      </c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1"/>
    </row>
    <row r="8" spans="1:14" hidden="1">
      <c r="A8" s="136">
        <f t="shared" si="0"/>
        <v>2021</v>
      </c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</row>
    <row r="9" spans="1:14" hidden="1">
      <c r="A9" s="136">
        <f t="shared" si="0"/>
        <v>2022</v>
      </c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</row>
    <row r="10" spans="1:14" hidden="1">
      <c r="A10" s="136">
        <f t="shared" si="0"/>
        <v>2023</v>
      </c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</row>
    <row r="11" spans="1:14">
      <c r="A11" s="136">
        <f t="shared" si="0"/>
        <v>2024</v>
      </c>
      <c r="B11" s="131">
        <f>INDEX('Table 3 WYAE Wind_2024'!$J$10:$J$36,MATCH($A11,'Table 3 WYAE Wind_2024'!$B$10:$B$36,0),1)</f>
        <v>23.315627401653863</v>
      </c>
      <c r="C11" s="131"/>
      <c r="D11" s="131">
        <f>INDEX('Table 3 PV wS YK_2024'!$I$10:$I$33,MATCH($A11,'Table 3 PV wS YK_2024'!$B$10:$B$33,0),1)</f>
        <v>41.370936617103837</v>
      </c>
      <c r="E11" s="131">
        <f>INDEX('Table 3 PV wS SO_2024'!$I$10:$I$33,MATCH($A11,'Table 3 PV wS SO_2024'!$B$10:$B$33,0),1)</f>
        <v>36.095212146578916</v>
      </c>
      <c r="F11" s="131">
        <f>INDEX('Table 3 PV wS UTN_2024'!$I$10:$I$33,MATCH($A11,'Table 3 PV wS UTN_2024'!$B$10:$B$33,0),1)</f>
        <v>35.311651551290318</v>
      </c>
      <c r="G11" s="131">
        <f>INDEX('Table 3 PV wS JB_2024'!$I$10:$I$33,MATCH($A11,'Table 3 PV wS JB_2024'!$B$10:$B$33,0),1)</f>
        <v>34.292818696854724</v>
      </c>
      <c r="H11" s="131"/>
      <c r="I11" s="131">
        <f>INDEX('Table 3 PV wS UTS_2024'!$I$10:$I$36,MATCH($A11,'Table 3 PV wS UTS_2024'!$B$10:$B$36,0),1)</f>
        <v>32.325205487980433</v>
      </c>
      <c r="J11" s="131"/>
      <c r="K11" s="131"/>
      <c r="L11" s="131"/>
      <c r="M11" s="131"/>
    </row>
    <row r="12" spans="1:14">
      <c r="A12" s="136">
        <f t="shared" si="0"/>
        <v>2025</v>
      </c>
      <c r="B12" s="131">
        <f>INDEX('Table 3 WYAE Wind_2024'!$J$10:$J$36,MATCH($A12,'Table 3 WYAE Wind_2024'!$B$10:$B$36,0),1)</f>
        <v>23.8533723800148</v>
      </c>
      <c r="C12" s="131"/>
      <c r="D12" s="131">
        <f>INDEX('Table 3 PV wS YK_2024'!$I$10:$I$33,MATCH($A12,'Table 3 PV wS YK_2024'!$B$10:$B$33,0),1)</f>
        <v>42.320864067439416</v>
      </c>
      <c r="E12" s="131">
        <f>INDEX('Table 3 PV wS SO_2024'!$I$10:$I$33,MATCH($A12,'Table 3 PV wS SO_2024'!$B$10:$B$33,0),1)</f>
        <v>36.925572313700172</v>
      </c>
      <c r="F12" s="131">
        <f>INDEX('Table 3 PV wS UTN_2024'!$I$10:$I$33,MATCH($A12,'Table 3 PV wS UTN_2024'!$B$10:$B$33,0),1)</f>
        <v>36.123879306421522</v>
      </c>
      <c r="G12" s="131">
        <f>INDEX('Table 3 PV wS JB_2024'!$I$10:$I$33,MATCH($A12,'Table 3 PV wS JB_2024'!$B$10:$B$33,0),1)</f>
        <v>35.080932659779428</v>
      </c>
      <c r="H12" s="131"/>
      <c r="I12" s="131">
        <f>INDEX('Table 3 PV wS UTS_2024'!$I$10:$I$36,MATCH($A12,'Table 3 PV wS UTS_2024'!$B$10:$B$36,0),1)</f>
        <v>33.069898138391288</v>
      </c>
      <c r="J12" s="131"/>
      <c r="K12" s="131"/>
      <c r="L12" s="131"/>
      <c r="M12" s="131"/>
    </row>
    <row r="13" spans="1:14">
      <c r="A13" s="136">
        <f t="shared" si="0"/>
        <v>2026</v>
      </c>
      <c r="B13" s="131">
        <f>INDEX('Table 3 WYAE Wind_2024'!$J$10:$J$36,MATCH($A13,'Table 3 WYAE Wind_2024'!$B$10:$B$36,0),1)</f>
        <v>24.399695071076486</v>
      </c>
      <c r="C13" s="131"/>
      <c r="D13" s="131">
        <f>INDEX('Table 3 PV wS YK_2024'!$I$10:$I$33,MATCH($A13,'Table 3 PV wS YK_2024'!$B$10:$B$33,0),1)</f>
        <v>43.295574288724971</v>
      </c>
      <c r="E13" s="131">
        <f>INDEX('Table 3 PV wS SO_2024'!$I$10:$I$33,MATCH($A13,'Table 3 PV wS SO_2024'!$B$10:$B$33,0),1)</f>
        <v>37.775010377750107</v>
      </c>
      <c r="F13" s="131">
        <f>INDEX('Table 3 PV wS UTN_2024'!$I$10:$I$33,MATCH($A13,'Table 3 PV wS UTN_2024'!$B$10:$B$33,0),1)</f>
        <v>36.954444090474674</v>
      </c>
      <c r="G13" s="131">
        <f>INDEX('Table 3 PV wS JB_2024'!$I$10:$I$33,MATCH($A13,'Table 3 PV wS JB_2024'!$B$10:$B$33,0),1)</f>
        <v>35.888742244269487</v>
      </c>
      <c r="H13" s="131"/>
      <c r="I13" s="131">
        <f>INDEX('Table 3 PV wS UTS_2024'!$I$10:$I$36,MATCH($A13,'Table 3 PV wS UTS_2024'!$B$10:$B$36,0),1)</f>
        <v>33.832103969090269</v>
      </c>
      <c r="J13" s="131"/>
      <c r="K13" s="131">
        <f>INDEX('Table 3 185 MW (NTN) 2026)'!$K$14:$K$41,MATCH($A13,'Table 3 185 MW (NTN) 2026)'!$B$14:$B$41,0),1)</f>
        <v>66.03</v>
      </c>
      <c r="L13" s="131"/>
      <c r="M13" s="131"/>
      <c r="N13" t="s">
        <v>175</v>
      </c>
    </row>
    <row r="14" spans="1:14">
      <c r="A14" s="136">
        <f t="shared" si="0"/>
        <v>2027</v>
      </c>
      <c r="B14" s="131">
        <f>INDEX('Table 3 WYAE Wind_2024'!$J$10:$J$36,MATCH($A14,'Table 3 WYAE Wind_2024'!$B$10:$B$36,0),1)</f>
        <v>25.962254705849489</v>
      </c>
      <c r="C14" s="131"/>
      <c r="D14" s="131">
        <f>INDEX('Table 3 PV wS YK_2024'!$I$10:$I$33,MATCH($A14,'Table 3 PV wS YK_2024'!$B$10:$B$33,0),1)</f>
        <v>44.292237442922378</v>
      </c>
      <c r="E14" s="131">
        <f>INDEX('Table 3 PV wS SO_2024'!$I$10:$I$33,MATCH($A14,'Table 3 PV wS SO_2024'!$B$10:$B$33,0),1)</f>
        <v>38.643666497547784</v>
      </c>
      <c r="F14" s="131">
        <f>INDEX('Table 3 PV wS UTN_2024'!$I$10:$I$33,MATCH($A14,'Table 3 PV wS UTN_2024'!$B$10:$B$33,0),1)</f>
        <v>37.803971540830418</v>
      </c>
      <c r="G14" s="131">
        <f>INDEX('Table 3 PV wS JB_2024'!$I$10:$I$33,MATCH($A14,'Table 3 PV wS JB_2024'!$B$10:$B$33,0),1)</f>
        <v>36.711721961801608</v>
      </c>
      <c r="H14" s="131"/>
      <c r="I14" s="131">
        <f>INDEX('Table 3 PV wS UTS_2024'!$I$10:$I$36,MATCH($A14,'Table 3 PV wS UTS_2024'!$B$10:$B$36,0),1)</f>
        <v>34.611872146118721</v>
      </c>
      <c r="J14" s="131"/>
      <c r="K14" s="131">
        <f>INDEX('Table 3 185 MW (NTN) 2026)'!$K$14:$K$41,MATCH($A14,'Table 3 185 MW (NTN) 2026)'!$B$14:$B$41,0),1)</f>
        <v>69.5</v>
      </c>
      <c r="L14" s="131"/>
      <c r="M14" s="131"/>
      <c r="N14" s="283">
        <v>2.2750000000000006E-2</v>
      </c>
    </row>
    <row r="15" spans="1:14">
      <c r="A15" s="136">
        <f t="shared" si="0"/>
        <v>2028</v>
      </c>
      <c r="B15" s="131">
        <f>INDEX('Table 3 WYAE Wind_2024'!$J$10:$J$36,MATCH($A15,'Table 3 WYAE Wind_2024'!$B$10:$B$36,0),1)</f>
        <v>26.540942191012803</v>
      </c>
      <c r="C15" s="131"/>
      <c r="D15" s="131">
        <f>INDEX('Table 3 PV wS YK_2024'!$I$10:$I$33,MATCH($A15,'Table 3 PV wS YK_2024'!$B$10:$B$33,0),1)</f>
        <v>45.310853530031615</v>
      </c>
      <c r="E15" s="131">
        <f>INDEX('Table 3 PV wS SO_2024'!$I$10:$I$33,MATCH($A15,'Table 3 PV wS SO_2024'!$B$10:$B$33,0),1)</f>
        <v>39.531540673093183</v>
      </c>
      <c r="F15" s="131">
        <f>INDEX('Table 3 PV wS UTN_2024'!$I$10:$I$33,MATCH($A15,'Table 3 PV wS UTN_2024'!$B$10:$B$33,0),1)</f>
        <v>38.672461657488739</v>
      </c>
      <c r="G15" s="131">
        <f>INDEX('Table 3 PV wS JB_2024'!$I$10:$I$33,MATCH($A15,'Table 3 PV wS JB_2024'!$B$10:$B$33,0),1)</f>
        <v>37.557456878896829</v>
      </c>
      <c r="H15" s="131"/>
      <c r="I15" s="131">
        <f>INDEX('Table 3 PV wS UTS_2024'!$I$10:$I$36,MATCH($A15,'Table 3 PV wS UTS_2024'!$B$10:$B$36,0),1)</f>
        <v>35.409202669476642</v>
      </c>
      <c r="J15" s="131"/>
      <c r="K15" s="131">
        <f>INDEX('Table 3 185 MW (NTN) 2026)'!$K$14:$K$41,MATCH($A15,'Table 3 185 MW (NTN) 2026)'!$B$14:$B$41,0),1)</f>
        <v>72.97</v>
      </c>
      <c r="L15" s="131"/>
      <c r="M15" s="131"/>
    </row>
    <row r="16" spans="1:14">
      <c r="A16" s="136">
        <f t="shared" si="0"/>
        <v>2029</v>
      </c>
      <c r="B16" s="131">
        <f>INDEX('Table 3 WYAE Wind_2024'!$J$10:$J$36,MATCH($A16,'Table 3 WYAE Wind_2024'!$B$10:$B$36,0),1)</f>
        <v>27.123166560191589</v>
      </c>
      <c r="C16" s="131"/>
      <c r="D16" s="131">
        <f>INDEX('Table 3 PV wS YK_2024'!$I$10:$I$33,MATCH($A16,'Table 3 PV wS YK_2024'!$B$10:$B$33,0),1)</f>
        <v>46.351422550052689</v>
      </c>
      <c r="E16" s="131">
        <f>INDEX('Table 3 PV wS SO_2024'!$I$10:$I$33,MATCH($A16,'Table 3 PV wS SO_2024'!$B$10:$B$33,0),1)</f>
        <v>40.438632904386338</v>
      </c>
      <c r="F16" s="131">
        <f>INDEX('Table 3 PV wS UTN_2024'!$I$10:$I$33,MATCH($A16,'Table 3 PV wS UTN_2024'!$B$10:$B$33,0),1)</f>
        <v>39.559914440449646</v>
      </c>
      <c r="G16" s="131">
        <f>INDEX('Table 3 PV wS JB_2024'!$I$10:$I$33,MATCH($A16,'Table 3 PV wS JB_2024'!$B$10:$B$33,0),1)</f>
        <v>38.41836192903412</v>
      </c>
      <c r="H16" s="131">
        <f>INDEX('Table 3 PV wS JB_2029'!$I$10:$I$33,MATCH($A16,'Table 3 PV wS JB_2029'!$B$10:$B$33,0),1)</f>
        <v>35.220848487321206</v>
      </c>
      <c r="I16" s="131">
        <f>INDEX('Table 3 PV wS UTS_2024'!$I$10:$I$36,MATCH($A16,'Table 3 PV wS UTS_2024'!$B$10:$B$36,0),1)</f>
        <v>36.224095539164033</v>
      </c>
      <c r="J16" s="131"/>
      <c r="K16" s="131">
        <f>INDEX('Table 3 185 MW (NTN) 2026)'!$K$14:$K$41,MATCH($A16,'Table 3 185 MW (NTN) 2026)'!$B$14:$B$41,0),1)</f>
        <v>76.180000000000007</v>
      </c>
      <c r="L16" s="131">
        <f>INDEX('Table 3 YK Wind wS_2029'!$I$10:$I$33,MATCH($A16,'Table 3 YK Wind wS_2029'!$B$10:$B$33,0),1)</f>
        <v>56.868924791790221</v>
      </c>
      <c r="M16" s="131"/>
    </row>
    <row r="17" spans="1:13">
      <c r="A17" s="136">
        <f t="shared" si="0"/>
        <v>2030</v>
      </c>
      <c r="B17" s="131">
        <f>INDEX('Table 3 WYAE Wind_2024'!$J$10:$J$36,MATCH($A17,'Table 3 WYAE Wind_2024'!$B$10:$B$36,0),1)</f>
        <v>27.709763311130654</v>
      </c>
      <c r="C17" s="131">
        <f>IF($A17&lt;C$3,0,INDEX('Table 3 ID Wind_2030'!$I$10:$I$33,MATCH($A17,'Table 3 ID Wind_2030'!$B$10:$B$33,0),1))</f>
        <v>41.937525924556674</v>
      </c>
      <c r="D17" s="131">
        <f>INDEX('Table 3 PV wS YK_2024'!$I$10:$I$33,MATCH($A17,'Table 3 PV wS YK_2024'!$B$10:$B$33,0),1)</f>
        <v>47.370038637161926</v>
      </c>
      <c r="E17" s="131">
        <f>INDEX('Table 3 PV wS SO_2024'!$I$10:$I$33,MATCH($A17,'Table 3 PV wS SO_2024'!$B$10:$B$33,0),1)</f>
        <v>41.330350691081286</v>
      </c>
      <c r="F17" s="131">
        <f>INDEX('Table 3 PV wS UTN_2024'!$I$10:$I$33,MATCH($A17,'Table 3 PV wS UTN_2024'!$B$10:$B$33,0),1)</f>
        <v>40.428404557107967</v>
      </c>
      <c r="G17" s="131">
        <f>INDEX('Table 3 PV wS JB_2024'!$I$10:$I$33,MATCH($A17,'Table 3 PV wS JB_2024'!$B$10:$B$33,0),1)</f>
        <v>39.264096846129341</v>
      </c>
      <c r="H17" s="131">
        <f>INDEX('Table 3 PV wS JB_2029'!$I$10:$I$33,MATCH($A17,'Table 3 PV wS JB_2029'!$B$10:$B$33,0),1)</f>
        <v>35.994933175563951</v>
      </c>
      <c r="I17" s="131">
        <f>INDEX('Table 3 PV wS UTS_2024'!$I$10:$I$36,MATCH($A17,'Table 3 PV wS UTS_2024'!$B$10:$B$36,0),1)</f>
        <v>37.021426062521954</v>
      </c>
      <c r="J17" s="131">
        <f>INDEX('Table 3 PV wS UTS_2030'!$I$10:$I$36,MATCH($A17,'Table 3 PV wS UTS_2030'!$B$10:$B$36,0),1)</f>
        <v>47.489040093431555</v>
      </c>
      <c r="K17" s="131">
        <f>INDEX('Table 3 185 MW (NTN) 2026)'!$K$14:$K$41,MATCH($A17,'Table 3 185 MW (NTN) 2026)'!$B$14:$B$41,0),1)</f>
        <v>79.47</v>
      </c>
      <c r="L17" s="131">
        <f>INDEX('Table 3 YK Wind wS_2029'!$I$10:$I$33,MATCH($A17,'Table 3 YK Wind wS_2029'!$B$10:$B$33,0),1)</f>
        <v>58.107540671772171</v>
      </c>
      <c r="M17" s="131"/>
    </row>
    <row r="18" spans="1:13">
      <c r="A18" s="136">
        <f t="shared" si="0"/>
        <v>2031</v>
      </c>
      <c r="B18" s="131">
        <f>INDEX('Table 3 WYAE Wind_2024'!$J$10:$J$36,MATCH($A18,'Table 3 WYAE Wind_2024'!$B$10:$B$36,0),1)</f>
        <v>28.302487912460023</v>
      </c>
      <c r="C18" s="131">
        <f>IF($A18&lt;C$3,0,INDEX('Table 3 ID Wind_2030'!$I$10:$I$33,MATCH($A18,'Table 3 ID Wind_2030'!$B$10:$B$33,0),1))</f>
        <v>42.868232939473344</v>
      </c>
      <c r="D18" s="131">
        <f>INDEX('Table 3 PV wS YK_2024'!$I$10:$I$33,MATCH($A18,'Table 3 PV wS YK_2024'!$B$10:$B$33,0),1)</f>
        <v>48.410607657182986</v>
      </c>
      <c r="E18" s="131">
        <f>INDEX('Table 3 PV wS SO_2024'!$I$10:$I$33,MATCH($A18,'Table 3 PV wS SO_2024'!$B$10:$B$33,0),1)</f>
        <v>42.237442922374427</v>
      </c>
      <c r="F18" s="131">
        <f>INDEX('Table 3 PV wS UTN_2024'!$I$10:$I$33,MATCH($A18,'Table 3 PV wS UTN_2024'!$B$10:$B$33,0),1)</f>
        <v>41.315857340068874</v>
      </c>
      <c r="G18" s="131">
        <f>INDEX('Table 3 PV wS JB_2024'!$I$10:$I$33,MATCH($A18,'Table 3 PV wS JB_2024'!$B$10:$B$33,0),1)</f>
        <v>40.125001896266625</v>
      </c>
      <c r="H18" s="131">
        <f>INDEX('Table 3 PV wS JB_2029'!$I$10:$I$33,MATCH($A18,'Table 3 PV wS JB_2029'!$B$10:$B$33,0),1)</f>
        <v>36.783780093751432</v>
      </c>
      <c r="I18" s="131">
        <f>INDEX('Table 3 PV wS UTS_2024'!$I$10:$I$36,MATCH($A18,'Table 3 PV wS UTS_2024'!$B$10:$B$36,0),1)</f>
        <v>37.836318932209345</v>
      </c>
      <c r="J18" s="131">
        <f>INDEX('Table 3 PV wS UTS_2030'!$I$10:$I$36,MATCH($A18,'Table 3 PV wS UTS_2030'!$B$10:$B$36,0),1)</f>
        <v>48.531787846856346</v>
      </c>
      <c r="K18" s="131">
        <f>INDEX('Table 3 185 MW (NTN) 2026)'!$K$14:$K$41,MATCH($A18,'Table 3 185 MW (NTN) 2026)'!$B$14:$B$41,0),1)</f>
        <v>82.18</v>
      </c>
      <c r="L18" s="131">
        <f>INDEX('Table 3 YK Wind wS_2029'!$I$10:$I$33,MATCH($A18,'Table 3 YK Wind wS_2029'!$B$10:$B$33,0),1)</f>
        <v>59.404397647845471</v>
      </c>
      <c r="M18" s="131"/>
    </row>
    <row r="19" spans="1:13">
      <c r="A19" s="136">
        <f t="shared" si="0"/>
        <v>2032</v>
      </c>
      <c r="B19" s="131">
        <f>INDEX('Table 3 WYAE Wind_2024'!$J$10:$J$36,MATCH($A19,'Table 3 WYAE Wind_2024'!$B$10:$B$36,0),1)</f>
        <v>28.908858491125908</v>
      </c>
      <c r="C19" s="131">
        <f>IF($A19&lt;C$3,0,INDEX('Table 3 ID Wind_2030'!$I$10:$I$33,MATCH($A19,'Table 3 ID Wind_2030'!$B$10:$B$33,0),1))</f>
        <v>43.819058860432612</v>
      </c>
      <c r="D19" s="131">
        <f>INDEX('Table 3 PV wS YK_2024'!$I$10:$I$33,MATCH($A19,'Table 3 PV wS YK_2024'!$B$10:$B$33,0),1)</f>
        <v>49.477520196698279</v>
      </c>
      <c r="E19" s="131">
        <f>INDEX('Table 3 PV wS SO_2024'!$I$10:$I$33,MATCH($A19,'Table 3 PV wS SO_2024'!$B$10:$B$33,0),1)</f>
        <v>43.16759682056486</v>
      </c>
      <c r="F19" s="131">
        <f>INDEX('Table 3 PV wS UTN_2024'!$I$10:$I$33,MATCH($A19,'Table 3 PV wS UTN_2024'!$B$10:$B$33,0),1)</f>
        <v>42.226065322592881</v>
      </c>
      <c r="G19" s="131">
        <f>INDEX('Table 3 PV wS JB_2024'!$I$10:$I$33,MATCH($A19,'Table 3 PV wS JB_2024'!$B$10:$B$33,0),1)</f>
        <v>41.00866214596703</v>
      </c>
      <c r="H19" s="131">
        <f>INDEX('Table 3 PV wS JB_2029'!$I$10:$I$33,MATCH($A19,'Table 3 PV wS JB_2029'!$B$10:$B$33,0),1)</f>
        <v>37.591589678241483</v>
      </c>
      <c r="I19" s="131">
        <f>INDEX('Table 3 PV wS UTS_2024'!$I$10:$I$36,MATCH($A19,'Table 3 PV wS UTS_2024'!$B$10:$B$36,0),1)</f>
        <v>38.668774148226198</v>
      </c>
      <c r="J19" s="131">
        <f>INDEX('Table 3 PV wS UTS_2030'!$I$10:$I$36,MATCH($A19,'Table 3 PV wS UTS_2030'!$B$10:$B$36,0),1)</f>
        <v>49.599578503688093</v>
      </c>
      <c r="K19" s="131">
        <f>INDEX('Table 3 185 MW (NTN) 2026)'!$K$14:$K$41,MATCH($A19,'Table 3 185 MW (NTN) 2026)'!$B$14:$B$41,0),1)</f>
        <v>85.02</v>
      </c>
      <c r="L19" s="131">
        <f>INDEX('Table 3 YK Wind wS_2029'!$I$10:$I$33,MATCH($A19,'Table 3 YK Wind wS_2029'!$B$10:$B$33,0),1)</f>
        <v>60.719716389602041</v>
      </c>
      <c r="M19" s="131">
        <f>INDEX('Table 3 ID Wind wS_2032'!$I$10:$I$33,MATCH($A19,'Table 3 ID Wind wS_2032'!$B$10:$B$33,0),1)</f>
        <v>47.599337901173556</v>
      </c>
    </row>
    <row r="20" spans="1:13">
      <c r="A20" s="136">
        <f t="shared" si="0"/>
        <v>2033</v>
      </c>
      <c r="B20" s="131">
        <f>INDEX('Table 3 WYAE Wind_2024'!$J$10:$J$36,MATCH($A20,'Table 3 WYAE Wind_2024'!$B$10:$B$36,0),1)</f>
        <v>29.516846845195701</v>
      </c>
      <c r="C20" s="131">
        <f>IF($A20&lt;C$3,0,INDEX('Table 3 ID Wind_2030'!$I$10:$I$33,MATCH($A20,'Table 3 ID Wind_2030'!$B$10:$B$33,0),1))</f>
        <v>44.763496446928194</v>
      </c>
      <c r="D20" s="131">
        <f>INDEX('Table 3 PV wS YK_2024'!$I$10:$I$33,MATCH($A20,'Table 3 PV wS YK_2024'!$B$10:$B$33,0),1)</f>
        <v>50.513698630136986</v>
      </c>
      <c r="E20" s="131">
        <f>INDEX('Table 3 PV wS SO_2024'!$I$10:$I$33,MATCH($A20,'Table 3 PV wS SO_2024'!$B$10:$B$33,0),1)</f>
        <v>44.074689051858002</v>
      </c>
      <c r="F20" s="131">
        <f>INDEX('Table 3 PV wS UTN_2024'!$I$10:$I$33,MATCH($A20,'Table 3 PV wS UTN_2024'!$B$10:$B$33,0),1)</f>
        <v>43.109725572293272</v>
      </c>
      <c r="G20" s="131">
        <f>INDEX('Table 3 PV wS JB_2024'!$I$10:$I$33,MATCH($A20,'Table 3 PV wS JB_2024'!$B$10:$B$33,0),1)</f>
        <v>41.869567196104313</v>
      </c>
      <c r="H20" s="131">
        <f>INDEX('Table 3 PV wS JB_2029'!$I$10:$I$33,MATCH($A20,'Table 3 PV wS JB_2029'!$B$10:$B$33,0),1)</f>
        <v>38.38043659642895</v>
      </c>
      <c r="I20" s="131">
        <f>INDEX('Table 3 PV wS UTS_2024'!$I$10:$I$36,MATCH($A20,'Table 3 PV wS UTS_2024'!$B$10:$B$36,0),1)</f>
        <v>39.480154548647697</v>
      </c>
      <c r="J20" s="131">
        <f>INDEX('Table 3 PV wS UTS_2030'!$I$10:$I$36,MATCH($A20,'Table 3 PV wS UTS_2030'!$B$10:$B$36,0),1)</f>
        <v>50.639269406392692</v>
      </c>
      <c r="K20" s="131">
        <f>INDEX('Table 3 185 MW (NTN) 2026)'!$K$14:$K$41,MATCH($A20,'Table 3 185 MW (NTN) 2026)'!$B$14:$B$41,0),1)</f>
        <v>87.73</v>
      </c>
      <c r="L20" s="131">
        <f>INDEX('Table 3 YK Wind wS_2029'!$I$10:$I$33,MATCH($A20,'Table 3 YK Wind wS_2029'!$B$10:$B$33,0),1)</f>
        <v>62.013496404728123</v>
      </c>
      <c r="M20" s="131">
        <f>INDEX('Table 3 ID Wind wS_2032'!$I$10:$I$33,MATCH($A20,'Table 3 ID Wind wS_2032'!$B$10:$B$33,0),1)</f>
        <v>48.615330894750088</v>
      </c>
    </row>
    <row r="21" spans="1:13">
      <c r="A21" s="136">
        <f t="shared" si="0"/>
        <v>2034</v>
      </c>
      <c r="B21" s="131">
        <f>INDEX('Table 3 WYAE Wind_2024'!$J$10:$J$36,MATCH($A21,'Table 3 WYAE Wind_2024'!$B$10:$B$36,0),1)</f>
        <v>55.660963049655784</v>
      </c>
      <c r="C21" s="131">
        <f>IF($A21&lt;C$3,0,INDEX('Table 3 ID Wind_2030'!$I$10:$I$33,MATCH($A21,'Table 3 ID Wind_2030'!$B$10:$B$33,0),1))</f>
        <v>45.726753337470264</v>
      </c>
      <c r="D21" s="131">
        <f>INDEX('Table 3 PV wS YK_2024'!$I$10:$I$33,MATCH($A21,'Table 3 PV wS YK_2024'!$B$10:$B$33,0),1)</f>
        <v>51.57622058306989</v>
      </c>
      <c r="E21" s="131">
        <f>INDEX('Table 3 PV wS SO_2024'!$I$10:$I$33,MATCH($A21,'Table 3 PV wS SO_2024'!$B$10:$B$33,0),1)</f>
        <v>45.000999338898879</v>
      </c>
      <c r="F21" s="131">
        <f>INDEX('Table 3 PV wS UTN_2024'!$I$10:$I$33,MATCH($A21,'Table 3 PV wS UTN_2024'!$B$10:$B$33,0),1)</f>
        <v>44.016141021556756</v>
      </c>
      <c r="G21" s="131">
        <f>INDEX('Table 3 PV wS JB_2024'!$I$10:$I$33,MATCH($A21,'Table 3 PV wS JB_2024'!$B$10:$B$33,0),1)</f>
        <v>42.749434912544189</v>
      </c>
      <c r="H21" s="131">
        <f>INDEX('Table 3 PV wS JB_2029'!$I$10:$I$33,MATCH($A21,'Table 3 PV wS JB_2029'!$B$10:$B$33,0),1)</f>
        <v>39.188246180919002</v>
      </c>
      <c r="I21" s="131">
        <f>INDEX('Table 3 PV wS UTS_2024'!$I$10:$I$36,MATCH($A21,'Table 3 PV wS UTS_2024'!$B$10:$B$36,0),1)</f>
        <v>40.309097295398665</v>
      </c>
      <c r="J21" s="131">
        <f>INDEX('Table 3 PV wS UTS_2030'!$I$10:$I$36,MATCH($A21,'Table 3 PV wS UTS_2030'!$B$10:$B$36,0),1)</f>
        <v>51.703547593958561</v>
      </c>
      <c r="K21" s="131">
        <f>INDEX('Table 3 185 MW (NTN) 2026)'!$K$14:$K$41,MATCH($A21,'Table 3 185 MW (NTN) 2026)'!$B$14:$B$41,0),1)</f>
        <v>90.77</v>
      </c>
      <c r="L21" s="131">
        <f>INDEX('Table 3 YK Wind wS_2029'!$I$10:$I$33,MATCH($A21,'Table 3 YK Wind wS_2029'!$B$10:$B$33,0),1)</f>
        <v>63.325738185537489</v>
      </c>
      <c r="M21" s="131">
        <f>INDEX('Table 3 ID Wind wS_2032'!$I$10:$I$33,MATCH($A21,'Table 3 ID Wind wS_2032'!$B$10:$B$33,0),1)</f>
        <v>49.652001830037804</v>
      </c>
    </row>
    <row r="22" spans="1:13">
      <c r="A22" s="136">
        <f t="shared" si="0"/>
        <v>2035</v>
      </c>
      <c r="B22" s="131">
        <f>INDEX('Table 3 WYAE Wind_2024'!$J$10:$J$36,MATCH($A22,'Table 3 WYAE Wind_2024'!$B$10:$B$36,0),1)</f>
        <v>56.826106991747309</v>
      </c>
      <c r="C22" s="131">
        <f>IF($A22&lt;C$3,0,INDEX('Table 3 ID Wind_2030'!$I$10:$I$33,MATCH($A22,'Table 3 ID Wind_2030'!$B$10:$B$33,0),1))</f>
        <v>46.711314542073559</v>
      </c>
      <c r="D22" s="131">
        <f>INDEX('Table 3 PV wS YK_2024'!$I$10:$I$33,MATCH($A22,'Table 3 PV wS YK_2024'!$B$10:$B$33,0),1)</f>
        <v>52.656304882332279</v>
      </c>
      <c r="E22" s="131">
        <f>INDEX('Table 3 PV wS SO_2024'!$I$10:$I$33,MATCH($A22,'Table 3 PV wS SO_2024'!$B$10:$B$33,0),1)</f>
        <v>45.946527681687499</v>
      </c>
      <c r="F22" s="131">
        <f>INDEX('Table 3 PV wS UTN_2024'!$I$10:$I$33,MATCH($A22,'Table 3 PV wS UTN_2024'!$B$10:$B$33,0),1)</f>
        <v>44.941519137122832</v>
      </c>
      <c r="G22" s="131">
        <f>INDEX('Table 3 PV wS JB_2024'!$I$10:$I$33,MATCH($A22,'Table 3 PV wS JB_2024'!$B$10:$B$33,0),1)</f>
        <v>43.644472762026133</v>
      </c>
      <c r="H22" s="131">
        <f>INDEX('Table 3 PV wS JB_2029'!$I$10:$I$33,MATCH($A22,'Table 3 PV wS JB_2029'!$B$10:$B$33,0),1)</f>
        <v>40.01122589845113</v>
      </c>
      <c r="I22" s="131">
        <f>INDEX('Table 3 PV wS UTS_2024'!$I$10:$I$36,MATCH($A22,'Table 3 PV wS UTS_2024'!$B$10:$B$36,0),1)</f>
        <v>41.155602388479096</v>
      </c>
      <c r="J22" s="131">
        <f>INDEX('Table 3 PV wS UTS_2030'!$I$10:$I$36,MATCH($A22,'Table 3 PV wS UTS_2030'!$B$10:$B$36,0),1)</f>
        <v>52.78890059711977</v>
      </c>
      <c r="K22" s="131">
        <f>INDEX('Table 3 185 MW (NTN) 2026)'!$K$14:$K$41,MATCH($A22,'Table 3 185 MW (NTN) 2026)'!$B$14:$B$41,0),1)</f>
        <v>94.01</v>
      </c>
      <c r="L22" s="131">
        <f>INDEX('Table 3 YK Wind wS_2029'!$I$10:$I$33,MATCH($A22,'Table 3 YK Wind wS_2029'!$B$10:$B$33,0),1)</f>
        <v>64.366441732030111</v>
      </c>
      <c r="M22" s="131">
        <f>INDEX('Table 3 ID Wind wS_2032'!$I$10:$I$33,MATCH($A22,'Table 3 ID Wind wS_2032'!$B$10:$B$33,0),1)</f>
        <v>50.710211491956017</v>
      </c>
    </row>
    <row r="23" spans="1:13">
      <c r="A23" s="136">
        <f t="shared" si="0"/>
        <v>2036</v>
      </c>
      <c r="B23" s="131">
        <f>INDEX('Table 3 WYAE Wind_2024'!$J$10:$J$36,MATCH($A23,'Table 3 WYAE Wind_2024'!$B$10:$B$36,0),1)</f>
        <v>58.019969750603941</v>
      </c>
      <c r="C23" s="131">
        <f>IF($A23&lt;C$3,0,INDEX('Table 3 ID Wind_2030'!$I$10:$I$33,MATCH($A23,'Table 3 ID Wind_2030'!$B$10:$B$33,0),1))</f>
        <v>47.717358829919668</v>
      </c>
      <c r="D23" s="131">
        <f>INDEX('Table 3 PV wS YK_2024'!$I$10:$I$33,MATCH($A23,'Table 3 PV wS YK_2024'!$B$10:$B$33,0),1)</f>
        <v>53.762732701088865</v>
      </c>
      <c r="E23" s="131">
        <f>INDEX('Table 3 PV wS SO_2024'!$I$10:$I$33,MATCH($A23,'Table 3 PV wS SO_2024'!$B$10:$B$33,0),1)</f>
        <v>46.911274080223862</v>
      </c>
      <c r="F23" s="131">
        <f>INDEX('Table 3 PV wS UTN_2024'!$I$10:$I$33,MATCH($A23,'Table 3 PV wS UTN_2024'!$B$10:$B$33,0),1)</f>
        <v>45.8858599189915</v>
      </c>
      <c r="G23" s="131">
        <f>INDEX('Table 3 PV wS JB_2024'!$I$10:$I$33,MATCH($A23,'Table 3 PV wS JB_2024'!$B$10:$B$33,0),1)</f>
        <v>44.562265811071164</v>
      </c>
      <c r="H23" s="131">
        <f>INDEX('Table 3 PV wS JB_2029'!$I$10:$I$33,MATCH($A23,'Table 3 PV wS JB_2029'!$B$10:$B$33,0),1)</f>
        <v>40.853168282285836</v>
      </c>
      <c r="I23" s="131">
        <f>INDEX('Table 3 PV wS UTS_2024'!$I$10:$I$36,MATCH($A23,'Table 3 PV wS UTS_2024'!$B$10:$B$36,0),1)</f>
        <v>42.019669827889011</v>
      </c>
      <c r="J23" s="131">
        <f>INDEX('Table 3 PV wS UTS_2030'!$I$10:$I$36,MATCH($A23,'Table 3 PV wS UTS_2030'!$B$10:$B$36,0),1)</f>
        <v>53.895328415876364</v>
      </c>
      <c r="K23" s="131">
        <f>INDEX('Table 3 185 MW (NTN) 2026)'!$K$14:$K$41,MATCH($A23,'Table 3 185 MW (NTN) 2026)'!$B$14:$B$41,0),1)</f>
        <v>96.89</v>
      </c>
      <c r="L23" s="131">
        <f>INDEX('Table 3 YK Wind wS_2029'!$I$10:$I$33,MATCH($A23,'Table 3 YK Wind wS_2029'!$B$10:$B$33,0),1)</f>
        <v>65.422530083258806</v>
      </c>
      <c r="M23" s="131">
        <f>INDEX('Table 3 ID Wind wS_2032'!$I$10:$I$33,MATCH($A23,'Table 3 ID Wind wS_2032'!$B$10:$B$33,0),1)</f>
        <v>51.788900264814259</v>
      </c>
    </row>
    <row r="24" spans="1:13">
      <c r="A24" s="136">
        <f t="shared" si="0"/>
        <v>2037</v>
      </c>
      <c r="B24" s="131">
        <f>INDEX('Table 3 WYAE Wind_2024'!$J$10:$J$36,MATCH($A24,'Table 3 WYAE Wind_2024'!$B$10:$B$36,0),1)</f>
        <v>59.237505760127348</v>
      </c>
      <c r="C24" s="131">
        <f>IF($A24&lt;C$3,0,INDEX('Table 3 ID Wind_2030'!$I$10:$I$33,MATCH($A24,'Table 3 ID Wind_2030'!$B$10:$B$33,0),1))</f>
        <v>48.742043652630684</v>
      </c>
      <c r="D24" s="131">
        <f>INDEX('Table 3 PV wS YK_2024'!$I$10:$I$33,MATCH($A24,'Table 3 PV wS YK_2024'!$B$10:$B$33,0),1)</f>
        <v>54.891113452757288</v>
      </c>
      <c r="E24" s="131">
        <f>INDEX('Table 3 PV wS SO_2024'!$I$10:$I$33,MATCH($A24,'Table 3 PV wS SO_2024'!$B$10:$B$33,0),1)</f>
        <v>47.895238534507946</v>
      </c>
      <c r="F24" s="131">
        <f>INDEX('Table 3 PV wS UTN_2024'!$I$10:$I$33,MATCH($A24,'Table 3 PV wS UTN_2024'!$B$10:$B$33,0),1)</f>
        <v>46.849163367162731</v>
      </c>
      <c r="G24" s="131">
        <f>INDEX('Table 3 PV wS JB_2024'!$I$10:$I$33,MATCH($A24,'Table 3 PV wS JB_2024'!$B$10:$B$33,0),1)</f>
        <v>45.495228993158271</v>
      </c>
      <c r="H24" s="131">
        <f>INDEX('Table 3 PV wS JB_2029'!$I$10:$I$33,MATCH($A24,'Table 3 PV wS JB_2029'!$B$10:$B$33,0),1)</f>
        <v>41.710280799162611</v>
      </c>
      <c r="I24" s="131">
        <f>INDEX('Table 3 PV wS UTS_2024'!$I$10:$I$36,MATCH($A24,'Table 3 PV wS UTS_2024'!$B$10:$B$36,0),1)</f>
        <v>42.901299613628382</v>
      </c>
      <c r="J24" s="131">
        <f>INDEX('Table 3 PV wS UTS_2030'!$I$10:$I$36,MATCH($A24,'Table 3 PV wS UTS_2030'!$B$10:$B$36,0),1)</f>
        <v>55.022831050228312</v>
      </c>
      <c r="K24" s="131">
        <f>INDEX('Table 3 185 MW (NTN) 2026)'!$K$14:$K$41,MATCH($A24,'Table 3 185 MW (NTN) 2026)'!$B$14:$B$41,0),1)</f>
        <v>101.15</v>
      </c>
      <c r="L24" s="131">
        <f>INDEX('Table 3 YK Wind wS_2029'!$I$10:$I$33,MATCH($A24,'Table 3 YK Wind wS_2029'!$B$10:$B$33,0),1)</f>
        <v>66.528477760856589</v>
      </c>
      <c r="M24" s="131">
        <f>INDEX('Table 3 ID Wind wS_2032'!$I$10:$I$33,MATCH($A24,'Table 3 ID Wind wS_2032'!$B$10:$B$33,0),1)</f>
        <v>52.896239415763773</v>
      </c>
    </row>
    <row r="25" spans="1:13">
      <c r="A25" s="136">
        <f t="shared" si="0"/>
        <v>2038</v>
      </c>
      <c r="B25" s="131">
        <f>INDEX('Table 3 WYAE Wind_2024'!$J$10:$J$36,MATCH($A25,'Table 3 WYAE Wind_2024'!$B$10:$B$36,0),1)</f>
        <v>60.48114234671079</v>
      </c>
      <c r="C25" s="131">
        <f>IF($A25&lt;C$3,0,INDEX('Table 3 ID Wind_2030'!$I$10:$I$33,MATCH($A25,'Table 3 ID Wind_2030'!$B$10:$B$33,0),1))</f>
        <v>49.788507534050773</v>
      </c>
      <c r="D25" s="131">
        <f>INDEX('Table 3 PV wS YK_2024'!$I$10:$I$33,MATCH($A25,'Table 3 PV wS YK_2024'!$B$10:$B$33,0),1)</f>
        <v>56.045837723919917</v>
      </c>
      <c r="E25" s="131">
        <f>INDEX('Table 3 PV wS SO_2024'!$I$10:$I$33,MATCH($A25,'Table 3 PV wS SO_2024'!$B$10:$B$33,0),1)</f>
        <v>48.902264655689315</v>
      </c>
      <c r="F25" s="131">
        <f>INDEX('Table 3 PV wS UTN_2024'!$I$10:$I$33,MATCH($A25,'Table 3 PV wS UTN_2024'!$B$10:$B$33,0),1)</f>
        <v>47.831429481636562</v>
      </c>
      <c r="G25" s="131">
        <f>INDEX('Table 3 PV wS JB_2024'!$I$10:$I$33,MATCH($A25,'Table 3 PV wS JB_2024'!$B$10:$B$33,0),1)</f>
        <v>46.450947374808486</v>
      </c>
      <c r="H25" s="131">
        <f>INDEX('Table 3 PV wS JB_2029'!$I$10:$I$33,MATCH($A25,'Table 3 PV wS JB_2029'!$B$10:$B$33,0),1)</f>
        <v>42.586355982341971</v>
      </c>
      <c r="I25" s="131">
        <f>INDEX('Table 3 PV wS UTS_2024'!$I$10:$I$36,MATCH($A25,'Table 3 PV wS UTS_2024'!$B$10:$B$36,0),1)</f>
        <v>43.800491745697229</v>
      </c>
      <c r="J25" s="131">
        <f>INDEX('Table 3 PV wS UTS_2030'!$I$10:$I$36,MATCH($A25,'Table 3 PV wS UTS_2030'!$B$10:$B$36,0),1)</f>
        <v>56.178433438707408</v>
      </c>
      <c r="K25" s="131">
        <f>INDEX('Table 3 185 MW (NTN) 2026)'!$K$14:$K$41,MATCH($A25,'Table 3 185 MW (NTN) 2026)'!$B$14:$B$41,0),1)</f>
        <v>105.15</v>
      </c>
      <c r="L25" s="131">
        <f>INDEX('Table 3 YK Wind wS_2029'!$I$10:$I$33,MATCH($A25,'Table 3 YK Wind wS_2029'!$B$10:$B$33,0),1)</f>
        <v>67.652887204137656</v>
      </c>
      <c r="M25" s="131">
        <f>INDEX('Table 3 ID Wind wS_2032'!$I$10:$I$33,MATCH($A25,'Table 3 ID Wind wS_2032'!$B$10:$B$33,0),1)</f>
        <v>54.022040332396557</v>
      </c>
    </row>
    <row r="26" spans="1:13">
      <c r="A26" s="136">
        <f t="shared" si="0"/>
        <v>2039</v>
      </c>
      <c r="B26" s="354">
        <f>B25*(1+$N$14)</f>
        <v>61.85708833509846</v>
      </c>
      <c r="C26" s="354">
        <f t="shared" ref="C26:C40" si="1">C25*(1+$N$14)</f>
        <v>50.921196080450429</v>
      </c>
      <c r="D26" s="354">
        <f t="shared" ref="D26:D40" si="2">D25*(1+$N$14)</f>
        <v>57.3208805321391</v>
      </c>
      <c r="E26" s="354">
        <f t="shared" ref="E26:E40" si="3">E25*(1+$N$14)</f>
        <v>50.014791176606252</v>
      </c>
      <c r="F26" s="354">
        <f t="shared" ref="F26:F40" si="4">F25*(1+$N$14)</f>
        <v>48.919594502343799</v>
      </c>
      <c r="G26" s="354">
        <f t="shared" ref="G26:G40" si="5">G25*(1+$N$14)</f>
        <v>47.507706427585383</v>
      </c>
      <c r="H26" s="354">
        <f t="shared" ref="H26:H40" si="6">H25*(1+$N$14)</f>
        <v>43.55519558094025</v>
      </c>
      <c r="I26" s="354">
        <f t="shared" ref="I26:I40" si="7">I25*(1+$N$14)</f>
        <v>44.796952932911843</v>
      </c>
      <c r="J26" s="354">
        <f t="shared" ref="J26:J40" si="8">J25*(1+$N$14)</f>
        <v>57.456492799438003</v>
      </c>
      <c r="K26" s="354">
        <f t="shared" ref="K26:K40" si="9">K25*(1+$N$14)</f>
        <v>107.54216250000002</v>
      </c>
      <c r="L26" s="354">
        <f t="shared" ref="L26:L40" si="10">L25*(1+$N$14)</f>
        <v>69.191990388031797</v>
      </c>
      <c r="M26" s="354">
        <f t="shared" ref="M26:M46" si="11">M25*(1+$N$14)</f>
        <v>55.251041749958581</v>
      </c>
    </row>
    <row r="27" spans="1:13">
      <c r="A27" s="136">
        <f t="shared" si="0"/>
        <v>2040</v>
      </c>
      <c r="B27" s="354">
        <f t="shared" ref="B27:B40" si="12">B26*(1+$N$14)</f>
        <v>63.264337094721952</v>
      </c>
      <c r="C27" s="354">
        <f t="shared" si="1"/>
        <v>52.079653291280678</v>
      </c>
      <c r="D27" s="354">
        <f t="shared" si="2"/>
        <v>58.624930564245268</v>
      </c>
      <c r="E27" s="354">
        <f t="shared" si="3"/>
        <v>51.152627675874044</v>
      </c>
      <c r="F27" s="354">
        <f t="shared" si="4"/>
        <v>50.032515277272125</v>
      </c>
      <c r="G27" s="354">
        <f t="shared" si="5"/>
        <v>48.588506748812954</v>
      </c>
      <c r="H27" s="354">
        <f t="shared" si="6"/>
        <v>44.546076280406645</v>
      </c>
      <c r="I27" s="354">
        <f t="shared" si="7"/>
        <v>45.816083612135593</v>
      </c>
      <c r="J27" s="354">
        <f t="shared" si="8"/>
        <v>58.763628010625219</v>
      </c>
      <c r="K27" s="354">
        <f t="shared" si="9"/>
        <v>109.98874669687503</v>
      </c>
      <c r="L27" s="354">
        <f t="shared" si="10"/>
        <v>70.766108169359526</v>
      </c>
      <c r="M27" s="354">
        <f t="shared" si="11"/>
        <v>56.508002949770145</v>
      </c>
    </row>
    <row r="28" spans="1:13">
      <c r="A28" s="136">
        <f t="shared" si="0"/>
        <v>2041</v>
      </c>
      <c r="B28" s="354">
        <f t="shared" si="12"/>
        <v>64.703600763626881</v>
      </c>
      <c r="C28" s="354">
        <f t="shared" si="1"/>
        <v>53.264465403657319</v>
      </c>
      <c r="D28" s="354">
        <f t="shared" si="2"/>
        <v>59.958647734581852</v>
      </c>
      <c r="E28" s="354">
        <f t="shared" si="3"/>
        <v>52.316349955500179</v>
      </c>
      <c r="F28" s="354">
        <f t="shared" si="4"/>
        <v>51.170754999830066</v>
      </c>
      <c r="G28" s="354">
        <f t="shared" si="5"/>
        <v>49.693895277348453</v>
      </c>
      <c r="H28" s="354">
        <f t="shared" si="6"/>
        <v>45.559499515785895</v>
      </c>
      <c r="I28" s="354">
        <f t="shared" si="7"/>
        <v>46.858399514311678</v>
      </c>
      <c r="J28" s="354">
        <f t="shared" si="8"/>
        <v>60.100500547866943</v>
      </c>
      <c r="K28" s="354">
        <f t="shared" si="9"/>
        <v>112.49099068422893</v>
      </c>
      <c r="L28" s="354">
        <f t="shared" si="10"/>
        <v>72.376037130212453</v>
      </c>
      <c r="M28" s="354">
        <f t="shared" si="11"/>
        <v>57.793560016877422</v>
      </c>
    </row>
    <row r="29" spans="1:13">
      <c r="A29" s="136">
        <f t="shared" si="0"/>
        <v>2042</v>
      </c>
      <c r="B29" s="354">
        <f t="shared" si="12"/>
        <v>66.175607680999391</v>
      </c>
      <c r="C29" s="354">
        <f t="shared" si="1"/>
        <v>54.476231991590524</v>
      </c>
      <c r="D29" s="354">
        <f t="shared" si="2"/>
        <v>61.322706970543592</v>
      </c>
      <c r="E29" s="354">
        <f t="shared" si="3"/>
        <v>53.506546916987809</v>
      </c>
      <c r="F29" s="354">
        <f t="shared" si="4"/>
        <v>52.334889676076202</v>
      </c>
      <c r="G29" s="354">
        <f t="shared" si="5"/>
        <v>50.824431394908132</v>
      </c>
      <c r="H29" s="354">
        <f t="shared" si="6"/>
        <v>46.595978129770025</v>
      </c>
      <c r="I29" s="354">
        <f t="shared" si="7"/>
        <v>47.924428103262272</v>
      </c>
      <c r="J29" s="354">
        <f t="shared" si="8"/>
        <v>61.467786935330921</v>
      </c>
      <c r="K29" s="354">
        <f t="shared" si="9"/>
        <v>115.05016072229515</v>
      </c>
      <c r="L29" s="354">
        <f t="shared" si="10"/>
        <v>74.022591974924794</v>
      </c>
      <c r="M29" s="354">
        <f t="shared" si="11"/>
        <v>59.108363507261387</v>
      </c>
    </row>
    <row r="30" spans="1:13">
      <c r="A30" s="136">
        <f t="shared" si="0"/>
        <v>2043</v>
      </c>
      <c r="B30" s="354">
        <f t="shared" si="12"/>
        <v>67.681102755742131</v>
      </c>
      <c r="C30" s="354">
        <f t="shared" si="1"/>
        <v>55.715566269399211</v>
      </c>
      <c r="D30" s="354">
        <f t="shared" si="2"/>
        <v>62.717798554123462</v>
      </c>
      <c r="E30" s="354">
        <f t="shared" si="3"/>
        <v>54.723820859349281</v>
      </c>
      <c r="F30" s="354">
        <f t="shared" si="4"/>
        <v>53.525508416206939</v>
      </c>
      <c r="G30" s="354">
        <f t="shared" si="5"/>
        <v>51.980687209142296</v>
      </c>
      <c r="H30" s="354">
        <f t="shared" si="6"/>
        <v>47.656036632222296</v>
      </c>
      <c r="I30" s="354">
        <f t="shared" si="7"/>
        <v>49.014708842611491</v>
      </c>
      <c r="J30" s="354">
        <f t="shared" si="8"/>
        <v>62.866179088109703</v>
      </c>
      <c r="K30" s="354">
        <f t="shared" si="9"/>
        <v>117.66755187872737</v>
      </c>
      <c r="L30" s="354">
        <f t="shared" si="10"/>
        <v>75.706605942354329</v>
      </c>
      <c r="M30" s="354">
        <f t="shared" si="11"/>
        <v>60.453078777051587</v>
      </c>
    </row>
    <row r="31" spans="1:13">
      <c r="A31" s="136">
        <f t="shared" si="0"/>
        <v>2044</v>
      </c>
      <c r="B31" s="354">
        <f t="shared" si="12"/>
        <v>69.220847843435266</v>
      </c>
      <c r="C31" s="354">
        <f t="shared" si="1"/>
        <v>56.983095402028049</v>
      </c>
      <c r="D31" s="354">
        <f t="shared" si="2"/>
        <v>64.14462847122978</v>
      </c>
      <c r="E31" s="354">
        <f t="shared" si="3"/>
        <v>55.968787783899479</v>
      </c>
      <c r="F31" s="354">
        <f t="shared" si="4"/>
        <v>54.743213732675649</v>
      </c>
      <c r="G31" s="354">
        <f t="shared" si="5"/>
        <v>53.163247843150288</v>
      </c>
      <c r="H31" s="354">
        <f t="shared" si="6"/>
        <v>48.740211465605356</v>
      </c>
      <c r="I31" s="354">
        <f t="shared" si="7"/>
        <v>50.129793468780903</v>
      </c>
      <c r="J31" s="354">
        <f t="shared" si="8"/>
        <v>64.296384662364204</v>
      </c>
      <c r="K31" s="354">
        <f t="shared" si="9"/>
        <v>120.34448868396842</v>
      </c>
      <c r="L31" s="354">
        <f t="shared" si="10"/>
        <v>77.42893122754289</v>
      </c>
      <c r="M31" s="354">
        <f t="shared" si="11"/>
        <v>61.828386319229516</v>
      </c>
    </row>
    <row r="32" spans="1:13">
      <c r="A32" s="136">
        <f t="shared" si="0"/>
        <v>2045</v>
      </c>
      <c r="B32" s="354">
        <f t="shared" si="12"/>
        <v>70.795622131873415</v>
      </c>
      <c r="C32" s="354">
        <f t="shared" si="1"/>
        <v>58.279460822424191</v>
      </c>
      <c r="D32" s="354">
        <f t="shared" si="2"/>
        <v>65.603918768950265</v>
      </c>
      <c r="E32" s="354">
        <f t="shared" si="3"/>
        <v>57.242077705983192</v>
      </c>
      <c r="F32" s="354">
        <f t="shared" si="4"/>
        <v>55.988621845094023</v>
      </c>
      <c r="G32" s="354">
        <f t="shared" si="5"/>
        <v>54.372711731581958</v>
      </c>
      <c r="H32" s="354">
        <f t="shared" si="6"/>
        <v>49.849051276447881</v>
      </c>
      <c r="I32" s="354">
        <f t="shared" si="7"/>
        <v>51.27024627019567</v>
      </c>
      <c r="J32" s="354">
        <f t="shared" si="8"/>
        <v>65.759127413432992</v>
      </c>
      <c r="K32" s="354">
        <f t="shared" si="9"/>
        <v>123.08232580152871</v>
      </c>
      <c r="L32" s="354">
        <f t="shared" si="10"/>
        <v>79.190439412969496</v>
      </c>
      <c r="M32" s="354">
        <f t="shared" si="11"/>
        <v>63.234982107991989</v>
      </c>
    </row>
    <row r="33" spans="1:13">
      <c r="A33" s="136">
        <f t="shared" si="0"/>
        <v>2046</v>
      </c>
      <c r="B33" s="354">
        <f t="shared" si="12"/>
        <v>72.406222535373544</v>
      </c>
      <c r="C33" s="354">
        <f t="shared" si="1"/>
        <v>59.605318556134343</v>
      </c>
      <c r="D33" s="354">
        <f t="shared" si="2"/>
        <v>67.096407920943889</v>
      </c>
      <c r="E33" s="354">
        <f t="shared" si="3"/>
        <v>58.544334973794314</v>
      </c>
      <c r="F33" s="354">
        <f t="shared" si="4"/>
        <v>57.262362992069917</v>
      </c>
      <c r="G33" s="354">
        <f t="shared" si="5"/>
        <v>55.609690923475448</v>
      </c>
      <c r="H33" s="354">
        <f t="shared" si="6"/>
        <v>50.983117192987073</v>
      </c>
      <c r="I33" s="354">
        <f t="shared" si="7"/>
        <v>52.436644372842622</v>
      </c>
      <c r="J33" s="354">
        <f t="shared" si="8"/>
        <v>67.255147562088595</v>
      </c>
      <c r="K33" s="354">
        <f t="shared" si="9"/>
        <v>125.8824487135135</v>
      </c>
      <c r="L33" s="354">
        <f t="shared" si="10"/>
        <v>80.99202190961455</v>
      </c>
      <c r="M33" s="354">
        <f t="shared" si="11"/>
        <v>64.673577950948811</v>
      </c>
    </row>
    <row r="34" spans="1:13">
      <c r="A34" s="136">
        <f t="shared" si="0"/>
        <v>2047</v>
      </c>
      <c r="B34" s="354">
        <f t="shared" si="12"/>
        <v>74.053464098053297</v>
      </c>
      <c r="C34" s="354">
        <f t="shared" si="1"/>
        <v>60.9613395532864</v>
      </c>
      <c r="D34" s="354">
        <f t="shared" si="2"/>
        <v>68.622851201145366</v>
      </c>
      <c r="E34" s="354">
        <f t="shared" si="3"/>
        <v>59.87621859444814</v>
      </c>
      <c r="F34" s="354">
        <f t="shared" si="4"/>
        <v>58.565081750139512</v>
      </c>
      <c r="G34" s="354">
        <f t="shared" si="5"/>
        <v>56.874811391984515</v>
      </c>
      <c r="H34" s="354">
        <f t="shared" si="6"/>
        <v>52.142983109127535</v>
      </c>
      <c r="I34" s="354">
        <f t="shared" si="7"/>
        <v>53.629578032324794</v>
      </c>
      <c r="J34" s="354">
        <f t="shared" si="8"/>
        <v>68.785202169126109</v>
      </c>
      <c r="K34" s="354">
        <f t="shared" si="9"/>
        <v>128.74627442174594</v>
      </c>
      <c r="L34" s="354">
        <f t="shared" si="10"/>
        <v>82.83459040805829</v>
      </c>
      <c r="M34" s="354">
        <f t="shared" si="11"/>
        <v>66.144901849332896</v>
      </c>
    </row>
    <row r="35" spans="1:13">
      <c r="A35" s="136">
        <f t="shared" si="0"/>
        <v>2048</v>
      </c>
      <c r="B35" s="354">
        <f t="shared" si="12"/>
        <v>75.738180406284016</v>
      </c>
      <c r="C35" s="354">
        <f t="shared" si="1"/>
        <v>62.348210028123667</v>
      </c>
      <c r="D35" s="354">
        <f t="shared" si="2"/>
        <v>70.184021065971422</v>
      </c>
      <c r="E35" s="354">
        <f t="shared" si="3"/>
        <v>61.238402567471837</v>
      </c>
      <c r="F35" s="354">
        <f t="shared" si="4"/>
        <v>59.897437359955191</v>
      </c>
      <c r="G35" s="354">
        <f t="shared" si="5"/>
        <v>58.168713351152164</v>
      </c>
      <c r="H35" s="354">
        <f t="shared" si="6"/>
        <v>53.32923597486019</v>
      </c>
      <c r="I35" s="354">
        <f t="shared" si="7"/>
        <v>54.849650932560188</v>
      </c>
      <c r="J35" s="354">
        <f t="shared" si="8"/>
        <v>70.350065518473727</v>
      </c>
      <c r="K35" s="354">
        <f t="shared" si="9"/>
        <v>131.67525216484066</v>
      </c>
      <c r="L35" s="354">
        <f t="shared" si="10"/>
        <v>84.719077339841618</v>
      </c>
      <c r="M35" s="354">
        <f t="shared" si="11"/>
        <v>67.649698366405218</v>
      </c>
    </row>
    <row r="36" spans="1:13">
      <c r="A36" s="136">
        <f t="shared" si="0"/>
        <v>2049</v>
      </c>
      <c r="B36" s="354">
        <f t="shared" si="12"/>
        <v>77.461224010526976</v>
      </c>
      <c r="C36" s="354">
        <f t="shared" si="1"/>
        <v>63.766631806263483</v>
      </c>
      <c r="D36" s="354">
        <f t="shared" si="2"/>
        <v>71.78070754522227</v>
      </c>
      <c r="E36" s="354">
        <f t="shared" si="3"/>
        <v>62.631576225881822</v>
      </c>
      <c r="F36" s="354">
        <f t="shared" si="4"/>
        <v>61.260104059894175</v>
      </c>
      <c r="G36" s="354">
        <f t="shared" si="5"/>
        <v>59.492051579890877</v>
      </c>
      <c r="H36" s="354">
        <f t="shared" si="6"/>
        <v>54.542476093288265</v>
      </c>
      <c r="I36" s="354">
        <f t="shared" si="7"/>
        <v>56.097480491275938</v>
      </c>
      <c r="J36" s="354">
        <f t="shared" si="8"/>
        <v>71.950529509019006</v>
      </c>
      <c r="K36" s="354">
        <f t="shared" si="9"/>
        <v>134.67086415159079</v>
      </c>
      <c r="L36" s="354">
        <f t="shared" si="10"/>
        <v>86.646436349323025</v>
      </c>
      <c r="M36" s="354">
        <f t="shared" si="11"/>
        <v>69.18872900424094</v>
      </c>
    </row>
    <row r="37" spans="1:13">
      <c r="A37" s="136">
        <f t="shared" si="0"/>
        <v>2050</v>
      </c>
      <c r="B37" s="354">
        <f t="shared" si="12"/>
        <v>79.223466856766464</v>
      </c>
      <c r="C37" s="354">
        <f t="shared" si="1"/>
        <v>65.217322679855982</v>
      </c>
      <c r="D37" s="354">
        <f t="shared" si="2"/>
        <v>73.413718641876088</v>
      </c>
      <c r="E37" s="354">
        <f t="shared" si="3"/>
        <v>64.056444585020643</v>
      </c>
      <c r="F37" s="354">
        <f t="shared" si="4"/>
        <v>62.653771427256771</v>
      </c>
      <c r="G37" s="354">
        <f t="shared" si="5"/>
        <v>60.845495753333395</v>
      </c>
      <c r="H37" s="354">
        <f t="shared" si="6"/>
        <v>55.783317424410576</v>
      </c>
      <c r="I37" s="354">
        <f t="shared" si="7"/>
        <v>57.373698172452471</v>
      </c>
      <c r="J37" s="354">
        <f t="shared" si="8"/>
        <v>73.587404055349197</v>
      </c>
      <c r="K37" s="354">
        <f t="shared" si="9"/>
        <v>137.73462631103948</v>
      </c>
      <c r="L37" s="354">
        <f t="shared" si="10"/>
        <v>88.617642776270131</v>
      </c>
      <c r="M37" s="354">
        <f t="shared" si="11"/>
        <v>70.762772589087419</v>
      </c>
    </row>
    <row r="38" spans="1:13">
      <c r="A38" s="136">
        <f t="shared" si="0"/>
        <v>2051</v>
      </c>
      <c r="B38" s="354">
        <f t="shared" si="12"/>
        <v>81.025800727757911</v>
      </c>
      <c r="C38" s="354">
        <f t="shared" si="1"/>
        <v>66.701016770822704</v>
      </c>
      <c r="D38" s="354">
        <f t="shared" si="2"/>
        <v>75.083880740978771</v>
      </c>
      <c r="E38" s="354">
        <f t="shared" si="3"/>
        <v>65.51372869932986</v>
      </c>
      <c r="F38" s="354">
        <f t="shared" si="4"/>
        <v>64.079144727226861</v>
      </c>
      <c r="G38" s="354">
        <f t="shared" si="5"/>
        <v>62.229730781721734</v>
      </c>
      <c r="H38" s="354">
        <f t="shared" si="6"/>
        <v>57.052387895815919</v>
      </c>
      <c r="I38" s="354">
        <f t="shared" si="7"/>
        <v>58.678949805875767</v>
      </c>
      <c r="J38" s="354">
        <f t="shared" si="8"/>
        <v>75.261517497608395</v>
      </c>
      <c r="K38" s="354">
        <f t="shared" si="9"/>
        <v>140.86808905961564</v>
      </c>
      <c r="L38" s="354">
        <f t="shared" si="10"/>
        <v>90.633694149430283</v>
      </c>
      <c r="M38" s="354">
        <f t="shared" si="11"/>
        <v>72.372625665489167</v>
      </c>
    </row>
    <row r="39" spans="1:13">
      <c r="A39" s="136">
        <f t="shared" si="0"/>
        <v>2052</v>
      </c>
      <c r="B39" s="354">
        <f t="shared" si="12"/>
        <v>82.869137694314404</v>
      </c>
      <c r="C39" s="354">
        <f t="shared" si="1"/>
        <v>68.218464902358917</v>
      </c>
      <c r="D39" s="354">
        <f t="shared" si="2"/>
        <v>76.79203902783604</v>
      </c>
      <c r="E39" s="354">
        <f t="shared" si="3"/>
        <v>67.00416602723962</v>
      </c>
      <c r="F39" s="354">
        <f t="shared" si="4"/>
        <v>65.53694526977128</v>
      </c>
      <c r="G39" s="354">
        <f t="shared" si="5"/>
        <v>63.645457157005907</v>
      </c>
      <c r="H39" s="354">
        <f t="shared" si="6"/>
        <v>58.350329720445735</v>
      </c>
      <c r="I39" s="354">
        <f t="shared" si="7"/>
        <v>60.013895913959445</v>
      </c>
      <c r="J39" s="354">
        <f t="shared" si="8"/>
        <v>76.97371702067899</v>
      </c>
      <c r="K39" s="354">
        <f t="shared" si="9"/>
        <v>144.07283808572191</v>
      </c>
      <c r="L39" s="354">
        <f t="shared" si="10"/>
        <v>92.695610691329833</v>
      </c>
      <c r="M39" s="354">
        <f t="shared" si="11"/>
        <v>74.01910289937905</v>
      </c>
    </row>
    <row r="40" spans="1:13">
      <c r="A40" s="136">
        <f t="shared" si="0"/>
        <v>2053</v>
      </c>
      <c r="B40" s="354">
        <f t="shared" si="12"/>
        <v>84.754410576860067</v>
      </c>
      <c r="C40" s="354">
        <f t="shared" si="1"/>
        <v>69.770434978887593</v>
      </c>
      <c r="D40" s="354">
        <f t="shared" si="2"/>
        <v>78.539057915719312</v>
      </c>
      <c r="E40" s="354">
        <f t="shared" si="3"/>
        <v>68.528510804359328</v>
      </c>
      <c r="F40" s="354">
        <f t="shared" si="4"/>
        <v>67.027910774658579</v>
      </c>
      <c r="G40" s="354">
        <f t="shared" si="5"/>
        <v>65.093391307327792</v>
      </c>
      <c r="H40" s="354">
        <f t="shared" si="6"/>
        <v>59.677799721585878</v>
      </c>
      <c r="I40" s="354">
        <f t="shared" si="7"/>
        <v>61.379212046002024</v>
      </c>
      <c r="J40" s="354">
        <f t="shared" si="8"/>
        <v>78.724869082899446</v>
      </c>
      <c r="K40" s="354">
        <f t="shared" si="9"/>
        <v>147.3504951521721</v>
      </c>
      <c r="L40" s="354">
        <f t="shared" si="10"/>
        <v>94.804435834557594</v>
      </c>
      <c r="M40" s="354">
        <f t="shared" si="11"/>
        <v>75.703037490339923</v>
      </c>
    </row>
    <row r="41" spans="1:13">
      <c r="A41" s="136">
        <f t="shared" si="0"/>
        <v>2054</v>
      </c>
      <c r="B41" s="354"/>
      <c r="C41" s="354">
        <f t="shared" ref="C41:C46" si="13">C40*(1+$N$14)</f>
        <v>71.357712374657282</v>
      </c>
      <c r="D41" s="354"/>
      <c r="E41" s="354"/>
      <c r="F41" s="354"/>
      <c r="G41" s="354"/>
      <c r="H41" s="354">
        <f t="shared" ref="H41:H45" si="14">H40*(1+$N$14)</f>
        <v>61.035469665251959</v>
      </c>
      <c r="I41" s="354"/>
      <c r="J41" s="354">
        <f t="shared" ref="J41:J46" si="15">J40*(1+$N$14)</f>
        <v>80.515859854535407</v>
      </c>
      <c r="K41" s="354">
        <f>K40*(1+$N$14)</f>
        <v>150.70271891688401</v>
      </c>
      <c r="L41" s="354">
        <f>L40*(1+$N$14)</f>
        <v>96.961236749793784</v>
      </c>
      <c r="M41" s="354">
        <f t="shared" si="11"/>
        <v>77.42528159324516</v>
      </c>
    </row>
    <row r="42" spans="1:13">
      <c r="A42" s="136">
        <f t="shared" si="0"/>
        <v>2055</v>
      </c>
      <c r="B42" s="354"/>
      <c r="C42" s="354">
        <f t="shared" si="13"/>
        <v>72.981100331180741</v>
      </c>
      <c r="D42" s="354"/>
      <c r="E42" s="354"/>
      <c r="F42" s="354"/>
      <c r="G42" s="354"/>
      <c r="H42" s="354">
        <f t="shared" si="14"/>
        <v>62.424026600136443</v>
      </c>
      <c r="I42" s="354"/>
      <c r="J42" s="354">
        <f t="shared" si="15"/>
        <v>82.347595666226084</v>
      </c>
      <c r="K42" s="354">
        <f>K41*(1+$N$14)</f>
        <v>154.13120577224313</v>
      </c>
      <c r="L42" s="354">
        <f>L41*(1+$N$14)</f>
        <v>99.1671048858516</v>
      </c>
      <c r="M42" s="354">
        <f t="shared" si="11"/>
        <v>79.186706749491492</v>
      </c>
    </row>
    <row r="43" spans="1:13">
      <c r="A43" s="136">
        <f t="shared" si="0"/>
        <v>2056</v>
      </c>
      <c r="B43" s="354"/>
      <c r="C43" s="354">
        <f t="shared" si="13"/>
        <v>74.641420363715113</v>
      </c>
      <c r="D43" s="354"/>
      <c r="E43" s="354"/>
      <c r="F43" s="354"/>
      <c r="G43" s="354"/>
      <c r="H43" s="354">
        <f t="shared" si="14"/>
        <v>63.84417320528955</v>
      </c>
      <c r="I43" s="354"/>
      <c r="J43" s="354">
        <f t="shared" si="15"/>
        <v>84.221003467632727</v>
      </c>
      <c r="K43" s="359"/>
      <c r="L43" s="354">
        <f>L42*(1+$N$14)</f>
        <v>101.42315652200473</v>
      </c>
      <c r="M43" s="354">
        <f t="shared" si="11"/>
        <v>80.988204328042428</v>
      </c>
    </row>
    <row r="44" spans="1:13">
      <c r="A44" s="136">
        <f t="shared" si="0"/>
        <v>2057</v>
      </c>
      <c r="B44" s="354"/>
      <c r="C44" s="354">
        <f t="shared" si="13"/>
        <v>76.339512676989642</v>
      </c>
      <c r="D44" s="354"/>
      <c r="E44" s="354"/>
      <c r="F44" s="354"/>
      <c r="G44" s="354"/>
      <c r="H44" s="354">
        <f t="shared" si="14"/>
        <v>65.296628145709889</v>
      </c>
      <c r="I44" s="354"/>
      <c r="J44" s="354">
        <f t="shared" si="15"/>
        <v>86.137031296521371</v>
      </c>
      <c r="K44" s="359"/>
      <c r="L44" s="354">
        <f>L43*(1+$N$14)</f>
        <v>103.73053333288034</v>
      </c>
      <c r="M44" s="354">
        <f t="shared" si="11"/>
        <v>82.830685976505393</v>
      </c>
    </row>
    <row r="45" spans="1:13">
      <c r="A45" s="136">
        <f t="shared" si="0"/>
        <v>2058</v>
      </c>
      <c r="B45" s="354"/>
      <c r="C45" s="354">
        <f t="shared" si="13"/>
        <v>78.076236590391161</v>
      </c>
      <c r="D45" s="354"/>
      <c r="E45" s="354"/>
      <c r="F45" s="354"/>
      <c r="G45" s="354"/>
      <c r="H45" s="354">
        <f t="shared" si="14"/>
        <v>66.782126436024797</v>
      </c>
      <c r="I45" s="354"/>
      <c r="J45" s="354">
        <f t="shared" si="15"/>
        <v>88.096648758517233</v>
      </c>
      <c r="K45" s="359"/>
      <c r="L45" s="354">
        <f>L44*(1+$N$14)</f>
        <v>106.09040296620337</v>
      </c>
      <c r="M45" s="354">
        <f t="shared" si="11"/>
        <v>84.715084082470895</v>
      </c>
    </row>
    <row r="46" spans="1:13">
      <c r="A46" s="136">
        <f t="shared" si="0"/>
        <v>2059</v>
      </c>
      <c r="B46" s="354"/>
      <c r="C46" s="354">
        <f t="shared" si="13"/>
        <v>79.852470972822559</v>
      </c>
      <c r="D46" s="354"/>
      <c r="E46" s="354"/>
      <c r="F46" s="354"/>
      <c r="G46" s="354"/>
      <c r="H46" s="354"/>
      <c r="I46" s="354"/>
      <c r="J46" s="354">
        <f t="shared" si="15"/>
        <v>90.100847517773502</v>
      </c>
      <c r="K46" s="359"/>
      <c r="L46" s="359"/>
      <c r="M46" s="354">
        <f t="shared" si="11"/>
        <v>86.642352245347112</v>
      </c>
    </row>
    <row r="47" spans="1:13">
      <c r="A47" s="136">
        <f t="shared" ref="A47:A48" si="16">A46+1</f>
        <v>2060</v>
      </c>
      <c r="B47" s="354"/>
      <c r="C47" s="354">
        <f t="shared" ref="C47:C48" si="17">C46*(1+$N$14)</f>
        <v>81.669114687454282</v>
      </c>
      <c r="D47" s="354"/>
      <c r="E47" s="354"/>
      <c r="F47" s="354"/>
      <c r="G47" s="354"/>
      <c r="H47" s="354"/>
      <c r="I47" s="354"/>
      <c r="J47" s="354"/>
      <c r="K47" s="359"/>
      <c r="L47" s="359"/>
      <c r="M47" s="354">
        <f t="shared" ref="M47:M48" si="18">M46*(1+$N$14)</f>
        <v>88.613465758928768</v>
      </c>
    </row>
    <row r="48" spans="1:13">
      <c r="A48" s="136">
        <f t="shared" si="16"/>
        <v>2061</v>
      </c>
      <c r="B48" s="354"/>
      <c r="C48" s="354">
        <f t="shared" si="17"/>
        <v>83.527087046593877</v>
      </c>
      <c r="D48" s="354"/>
      <c r="E48" s="354"/>
      <c r="F48" s="354"/>
      <c r="G48" s="354"/>
      <c r="H48" s="354"/>
      <c r="I48" s="354"/>
      <c r="J48" s="354"/>
      <c r="K48" s="359"/>
      <c r="L48" s="359"/>
      <c r="M48" s="354">
        <f t="shared" si="18"/>
        <v>90.629422104944396</v>
      </c>
    </row>
    <row r="49" spans="1:13" ht="12" customHeight="1">
      <c r="A49" s="136"/>
    </row>
    <row r="50" spans="1:13" ht="12" customHeight="1">
      <c r="A50" s="355" t="s">
        <v>167</v>
      </c>
      <c r="B50" s="356">
        <f>PMT(Discount_Rate,30,-NPV(Discount_Rate,Table3ACsummary!B$11:B$40))</f>
        <v>43.465683484186577</v>
      </c>
      <c r="C50" s="356">
        <f>PMT(Discount_Rate,30,-NPV(Discount_Rate,Table3ACsummary!C$17:C$46))</f>
        <v>52.807878029412443</v>
      </c>
      <c r="D50" s="356">
        <f>PMT(Discount_Rate,30,-NPV(Discount_Rate,Table3ACsummary!D$11:D$40))</f>
        <v>52.145597189498531</v>
      </c>
      <c r="E50" s="356">
        <f>PMT(Discount_Rate,30,-NPV(Discount_Rate,Table3ACsummary!E$11:E$40))</f>
        <v>45.497716777909446</v>
      </c>
      <c r="F50" s="356">
        <f>PMT(Discount_Rate,30,-NPV(Discount_Rate,Table3ACsummary!F$11:F$40))</f>
        <v>44.50467856131965</v>
      </c>
      <c r="G50" s="356">
        <f>PMT(Discount_Rate,30,-NPV(Discount_Rate,Table3ACsummary!G$11:G$40))</f>
        <v>43.220800868168766</v>
      </c>
      <c r="H50" s="356">
        <f>PMT(Discount_Rate,30,-NPV(Discount_Rate,Table3ACsummary!H$16:H$45))</f>
        <v>44.230736236429529</v>
      </c>
      <c r="I50" s="356">
        <f>PMT(Discount_Rate,30,-NPV(Discount_Rate,Table3ACsummary!I$11:I$40))</f>
        <v>40.751866566864287</v>
      </c>
      <c r="J50" s="356">
        <f>PMT(Discount_Rate,30,-NPV(Discount_Rate,Table3ACsummary!J$11:J$40))</f>
        <v>53.13551596625387</v>
      </c>
      <c r="K50" s="356">
        <f>PMT(Discount_Rate,30,-NPV(Discount_Rate,Table3ACsummary!K$13:K$42))</f>
        <v>96.314613589620421</v>
      </c>
      <c r="L50" s="356">
        <f>PMT(Discount_Rate,30,-NPV(Discount_Rate,Table3ACsummary!L$16:L$45))</f>
        <v>70.716490719399445</v>
      </c>
      <c r="M50" s="356">
        <f>PMT(Discount_Rate,30,-NPV(Discount_Rate,Table3ACsummary!M$19:M$48))</f>
        <v>59.89860592221865</v>
      </c>
    </row>
    <row r="51" spans="1:13" ht="12" customHeight="1">
      <c r="A51" s="136"/>
    </row>
    <row r="52" spans="1:13">
      <c r="A52" s="136"/>
    </row>
    <row r="53" spans="1:13">
      <c r="A53" s="136"/>
    </row>
    <row r="54" spans="1:13">
      <c r="A54" s="136"/>
    </row>
    <row r="55" spans="1:13">
      <c r="A55" s="136"/>
    </row>
    <row r="56" spans="1:13">
      <c r="A56" s="136"/>
    </row>
    <row r="57" spans="1:13">
      <c r="A57" s="136"/>
    </row>
    <row r="58" spans="1:13">
      <c r="A58" s="136"/>
    </row>
    <row r="59" spans="1:13">
      <c r="A59" s="136"/>
    </row>
    <row r="60" spans="1:13">
      <c r="A60" s="136"/>
    </row>
    <row r="61" spans="1:13">
      <c r="A61" s="136"/>
    </row>
    <row r="62" spans="1:13">
      <c r="A62" s="136"/>
    </row>
    <row r="63" spans="1:13">
      <c r="A63" s="136"/>
    </row>
    <row r="64" spans="1:13">
      <c r="A64" s="136"/>
    </row>
  </sheetData>
  <mergeCells count="1">
    <mergeCell ref="B1:K1"/>
  </mergeCells>
  <pageMargins left="0.7" right="0.7" top="0.75" bottom="0.75" header="0.3" footer="0.3"/>
  <pageSetup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BH73"/>
  <sheetViews>
    <sheetView workbookViewId="0">
      <selection activeCell="F31" sqref="F31"/>
    </sheetView>
  </sheetViews>
  <sheetFormatPr defaultColWidth="9.33203125" defaultRowHeight="12.75"/>
  <cols>
    <col min="1" max="1" width="1.5" style="118" customWidth="1"/>
    <col min="2" max="2" width="10.83203125" style="118" customWidth="1"/>
    <col min="3" max="3" width="14.1640625" style="118" customWidth="1"/>
    <col min="4" max="4" width="12.33203125" style="118" customWidth="1"/>
    <col min="5" max="5" width="16.83203125" style="118" customWidth="1"/>
    <col min="6" max="6" width="7.83203125" style="118" customWidth="1"/>
    <col min="7" max="7" width="9.83203125" style="118" customWidth="1"/>
    <col min="8" max="8" width="13.83203125" style="118" customWidth="1"/>
    <col min="9" max="10" width="12.5" style="118" customWidth="1"/>
    <col min="11" max="11" width="4.83203125" style="118" customWidth="1"/>
    <col min="12" max="12" width="9.83203125" style="118" customWidth="1"/>
    <col min="13" max="13" width="13.83203125" style="118" customWidth="1"/>
    <col min="14" max="14" width="12.5" style="118" customWidth="1"/>
    <col min="15" max="15" width="18" style="118" customWidth="1"/>
    <col min="16" max="16" width="7" style="118" customWidth="1"/>
    <col min="17" max="17" width="9.83203125" style="118" customWidth="1"/>
    <col min="18" max="18" width="13.83203125" style="118" customWidth="1"/>
    <col min="19" max="20" width="12.5" style="118" customWidth="1"/>
    <col min="21" max="21" width="5.1640625" style="118" customWidth="1"/>
    <col min="22" max="22" width="9.83203125" style="118" customWidth="1"/>
    <col min="23" max="23" width="13.83203125" style="118" customWidth="1"/>
    <col min="24" max="25" width="12.5" style="118" customWidth="1"/>
    <col min="26" max="26" width="5.6640625" style="118" customWidth="1"/>
    <col min="27" max="27" width="9.83203125" style="118" customWidth="1"/>
    <col min="28" max="28" width="13.83203125" style="118" customWidth="1"/>
    <col min="29" max="30" width="12.5" style="118" customWidth="1"/>
    <col min="31" max="31" width="6.33203125" style="118" customWidth="1"/>
    <col min="32" max="32" width="9.83203125" style="118" customWidth="1"/>
    <col min="33" max="33" width="13.83203125" style="118" customWidth="1"/>
    <col min="34" max="35" width="12.5" style="118" customWidth="1"/>
    <col min="36" max="36" width="5.6640625" style="118" customWidth="1"/>
    <col min="37" max="37" width="9.83203125" style="118" customWidth="1"/>
    <col min="38" max="38" width="13.83203125" style="118" customWidth="1"/>
    <col min="39" max="40" width="12.5" style="118" customWidth="1"/>
    <col min="41" max="41" width="5.6640625" style="118" customWidth="1"/>
    <col min="42" max="42" width="9.83203125" style="118" customWidth="1"/>
    <col min="43" max="43" width="13.83203125" style="118" customWidth="1"/>
    <col min="44" max="45" width="12.5" style="118" customWidth="1"/>
    <col min="46" max="46" width="5.6640625" style="118" customWidth="1"/>
    <col min="47" max="47" width="9.83203125" style="118" customWidth="1"/>
    <col min="48" max="48" width="13.83203125" style="118" customWidth="1"/>
    <col min="49" max="50" width="12.5" style="118" customWidth="1"/>
    <col min="51" max="51" width="6.33203125" style="118" customWidth="1"/>
    <col min="52" max="52" width="9.83203125" style="118" customWidth="1"/>
    <col min="53" max="53" width="13.83203125" style="118" customWidth="1"/>
    <col min="54" max="54" width="12.5" style="118" customWidth="1"/>
    <col min="55" max="55" width="15.1640625" style="118" customWidth="1"/>
    <col min="56" max="56" width="11.6640625" style="118" customWidth="1"/>
    <col min="57" max="57" width="9.83203125" style="118" customWidth="1"/>
    <col min="58" max="58" width="13.83203125" style="118" customWidth="1"/>
    <col min="59" max="59" width="12.5" style="162" customWidth="1"/>
    <col min="60" max="60" width="12.5" style="118" customWidth="1"/>
    <col min="61" max="16384" width="9.33203125" style="118"/>
  </cols>
  <sheetData>
    <row r="1" spans="2:60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</row>
    <row r="2" spans="2:60" ht="15.75">
      <c r="B2" s="116" t="s">
        <v>186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</row>
    <row r="3" spans="2:60" ht="15.75">
      <c r="B3" s="116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</row>
    <row r="4" spans="2:60" s="348" customFormat="1" ht="18.75" customHeight="1">
      <c r="B4" s="396" t="s">
        <v>185</v>
      </c>
      <c r="C4" s="397"/>
      <c r="D4" s="397"/>
      <c r="E4" s="398"/>
      <c r="F4" s="119"/>
      <c r="G4" s="396" t="s">
        <v>190</v>
      </c>
      <c r="H4" s="397"/>
      <c r="I4" s="397"/>
      <c r="J4" s="398"/>
      <c r="K4" s="119"/>
      <c r="L4" s="399" t="s">
        <v>197</v>
      </c>
      <c r="M4" s="400"/>
      <c r="N4" s="400"/>
      <c r="O4" s="401"/>
      <c r="Q4" s="399" t="s">
        <v>188</v>
      </c>
      <c r="R4" s="400"/>
      <c r="S4" s="400"/>
      <c r="T4" s="401"/>
      <c r="U4" s="119"/>
      <c r="V4" s="396" t="s">
        <v>189</v>
      </c>
      <c r="W4" s="397"/>
      <c r="X4" s="397"/>
      <c r="Y4" s="398"/>
      <c r="Z4" s="119"/>
      <c r="AA4" s="396" t="s">
        <v>227</v>
      </c>
      <c r="AB4" s="397"/>
      <c r="AC4" s="397"/>
      <c r="AD4" s="398"/>
      <c r="AE4" s="119"/>
      <c r="AF4" s="396" t="s">
        <v>228</v>
      </c>
      <c r="AG4" s="397"/>
      <c r="AH4" s="397"/>
      <c r="AI4" s="398"/>
      <c r="AJ4" s="119"/>
      <c r="AK4" s="399" t="s">
        <v>193</v>
      </c>
      <c r="AL4" s="400"/>
      <c r="AM4" s="400"/>
      <c r="AN4" s="401"/>
      <c r="AO4" s="119"/>
      <c r="AP4" s="399" t="s">
        <v>199</v>
      </c>
      <c r="AQ4" s="400"/>
      <c r="AR4" s="400"/>
      <c r="AS4" s="401"/>
      <c r="AT4" s="119"/>
      <c r="AU4" s="399" t="s">
        <v>201</v>
      </c>
      <c r="AV4" s="400"/>
      <c r="AW4" s="400"/>
      <c r="AX4" s="401"/>
      <c r="AY4" s="119"/>
      <c r="AZ4" s="399" t="s">
        <v>225</v>
      </c>
      <c r="BA4" s="400"/>
      <c r="BB4" s="400"/>
      <c r="BC4" s="401"/>
      <c r="BD4" s="367"/>
      <c r="BE4" s="399" t="s">
        <v>226</v>
      </c>
      <c r="BF4" s="400"/>
      <c r="BG4" s="400"/>
      <c r="BH4" s="401"/>
    </row>
    <row r="5" spans="2:60" ht="51.75" customHeight="1">
      <c r="B5" s="121" t="s">
        <v>0</v>
      </c>
      <c r="C5" s="122" t="s">
        <v>87</v>
      </c>
      <c r="D5" s="122" t="s">
        <v>82</v>
      </c>
      <c r="E5" s="17" t="s">
        <v>52</v>
      </c>
      <c r="G5" s="121" t="s">
        <v>0</v>
      </c>
      <c r="H5" s="122" t="s">
        <v>87</v>
      </c>
      <c r="I5" s="122" t="s">
        <v>82</v>
      </c>
      <c r="J5" s="17" t="s">
        <v>52</v>
      </c>
      <c r="L5" s="121" t="s">
        <v>0</v>
      </c>
      <c r="M5" s="122" t="s">
        <v>87</v>
      </c>
      <c r="N5" s="122" t="s">
        <v>82</v>
      </c>
      <c r="O5" s="17" t="s">
        <v>52</v>
      </c>
      <c r="Q5" s="121" t="s">
        <v>0</v>
      </c>
      <c r="R5" s="122" t="s">
        <v>87</v>
      </c>
      <c r="S5" s="122" t="s">
        <v>82</v>
      </c>
      <c r="T5" s="17" t="s">
        <v>52</v>
      </c>
      <c r="V5" s="121" t="s">
        <v>0</v>
      </c>
      <c r="W5" s="122" t="s">
        <v>87</v>
      </c>
      <c r="X5" s="122" t="s">
        <v>82</v>
      </c>
      <c r="Y5" s="17" t="s">
        <v>52</v>
      </c>
      <c r="AA5" s="121" t="s">
        <v>0</v>
      </c>
      <c r="AB5" s="122" t="s">
        <v>87</v>
      </c>
      <c r="AC5" s="122" t="s">
        <v>82</v>
      </c>
      <c r="AD5" s="17" t="s">
        <v>52</v>
      </c>
      <c r="AF5" s="121" t="s">
        <v>0</v>
      </c>
      <c r="AG5" s="122" t="s">
        <v>87</v>
      </c>
      <c r="AH5" s="122" t="s">
        <v>82</v>
      </c>
      <c r="AI5" s="17" t="s">
        <v>52</v>
      </c>
      <c r="AK5" s="121" t="s">
        <v>0</v>
      </c>
      <c r="AL5" s="122" t="s">
        <v>87</v>
      </c>
      <c r="AM5" s="122" t="s">
        <v>82</v>
      </c>
      <c r="AN5" s="17" t="s">
        <v>52</v>
      </c>
      <c r="AP5" s="121" t="s">
        <v>0</v>
      </c>
      <c r="AQ5" s="122" t="s">
        <v>87</v>
      </c>
      <c r="AR5" s="122" t="s">
        <v>82</v>
      </c>
      <c r="AS5" s="17" t="s">
        <v>52</v>
      </c>
      <c r="AU5" s="121" t="s">
        <v>0</v>
      </c>
      <c r="AV5" s="122" t="s">
        <v>87</v>
      </c>
      <c r="AW5" s="122" t="s">
        <v>82</v>
      </c>
      <c r="AX5" s="17" t="s">
        <v>52</v>
      </c>
      <c r="AZ5" s="121" t="s">
        <v>0</v>
      </c>
      <c r="BA5" s="122" t="s">
        <v>87</v>
      </c>
      <c r="BB5" s="122" t="s">
        <v>82</v>
      </c>
      <c r="BC5" s="17" t="s">
        <v>52</v>
      </c>
      <c r="BE5" s="121" t="s">
        <v>0</v>
      </c>
      <c r="BF5" s="122" t="s">
        <v>87</v>
      </c>
      <c r="BG5" s="122" t="s">
        <v>82</v>
      </c>
      <c r="BH5" s="17" t="s">
        <v>52</v>
      </c>
    </row>
    <row r="6" spans="2:60" ht="24" customHeight="1">
      <c r="B6" s="123"/>
      <c r="C6" s="125" t="s">
        <v>9</v>
      </c>
      <c r="D6" s="124" t="s">
        <v>83</v>
      </c>
      <c r="E6" s="19" t="s">
        <v>9</v>
      </c>
      <c r="G6" s="123"/>
      <c r="H6" s="125" t="s">
        <v>9</v>
      </c>
      <c r="I6" s="124" t="s">
        <v>83</v>
      </c>
      <c r="J6" s="19" t="s">
        <v>9</v>
      </c>
      <c r="L6" s="123"/>
      <c r="M6" s="125" t="s">
        <v>9</v>
      </c>
      <c r="N6" s="124" t="s">
        <v>83</v>
      </c>
      <c r="O6" s="19" t="s">
        <v>9</v>
      </c>
      <c r="Q6" s="123"/>
      <c r="R6" s="125" t="s">
        <v>9</v>
      </c>
      <c r="S6" s="124" t="s">
        <v>83</v>
      </c>
      <c r="T6" s="19" t="s">
        <v>9</v>
      </c>
      <c r="V6" s="123"/>
      <c r="W6" s="125" t="s">
        <v>9</v>
      </c>
      <c r="X6" s="124" t="s">
        <v>83</v>
      </c>
      <c r="Y6" s="19" t="s">
        <v>9</v>
      </c>
      <c r="AA6" s="123"/>
      <c r="AB6" s="125" t="s">
        <v>9</v>
      </c>
      <c r="AC6" s="124" t="s">
        <v>83</v>
      </c>
      <c r="AD6" s="19" t="s">
        <v>9</v>
      </c>
      <c r="AF6" s="123"/>
      <c r="AG6" s="125" t="s">
        <v>9</v>
      </c>
      <c r="AH6" s="124" t="s">
        <v>83</v>
      </c>
      <c r="AI6" s="19" t="s">
        <v>9</v>
      </c>
      <c r="AK6" s="123"/>
      <c r="AL6" s="125" t="s">
        <v>9</v>
      </c>
      <c r="AM6" s="124" t="s">
        <v>83</v>
      </c>
      <c r="AN6" s="19" t="s">
        <v>9</v>
      </c>
      <c r="AP6" s="123"/>
      <c r="AQ6" s="125" t="s">
        <v>9</v>
      </c>
      <c r="AR6" s="124" t="s">
        <v>83</v>
      </c>
      <c r="AS6" s="19" t="s">
        <v>9</v>
      </c>
      <c r="AU6" s="123"/>
      <c r="AV6" s="125" t="s">
        <v>9</v>
      </c>
      <c r="AW6" s="124" t="s">
        <v>83</v>
      </c>
      <c r="AX6" s="19" t="s">
        <v>9</v>
      </c>
      <c r="AZ6" s="123"/>
      <c r="BA6" s="125" t="s">
        <v>9</v>
      </c>
      <c r="BB6" s="124" t="s">
        <v>83</v>
      </c>
      <c r="BC6" s="19" t="s">
        <v>9</v>
      </c>
      <c r="BE6" s="123"/>
      <c r="BF6" s="125" t="s">
        <v>9</v>
      </c>
      <c r="BG6" s="124" t="s">
        <v>83</v>
      </c>
      <c r="BH6" s="19" t="s">
        <v>9</v>
      </c>
    </row>
    <row r="7" spans="2:60">
      <c r="C7" s="126" t="s">
        <v>2</v>
      </c>
      <c r="D7" s="126" t="s">
        <v>4</v>
      </c>
      <c r="E7" s="126" t="s">
        <v>23</v>
      </c>
      <c r="H7" s="126" t="s">
        <v>2</v>
      </c>
      <c r="I7" s="126" t="s">
        <v>4</v>
      </c>
      <c r="J7" s="126" t="s">
        <v>23</v>
      </c>
      <c r="M7" s="126" t="s">
        <v>2</v>
      </c>
      <c r="N7" s="126" t="s">
        <v>4</v>
      </c>
      <c r="O7" s="126" t="s">
        <v>23</v>
      </c>
      <c r="R7" s="126" t="s">
        <v>2</v>
      </c>
      <c r="S7" s="126" t="s">
        <v>4</v>
      </c>
      <c r="T7" s="126" t="s">
        <v>23</v>
      </c>
      <c r="W7" s="126" t="s">
        <v>2</v>
      </c>
      <c r="X7" s="126" t="s">
        <v>4</v>
      </c>
      <c r="Y7" s="126" t="s">
        <v>23</v>
      </c>
      <c r="AB7" s="126" t="s">
        <v>2</v>
      </c>
      <c r="AC7" s="126" t="s">
        <v>4</v>
      </c>
      <c r="AD7" s="126" t="s">
        <v>23</v>
      </c>
      <c r="AG7" s="126" t="s">
        <v>2</v>
      </c>
      <c r="AH7" s="126" t="s">
        <v>4</v>
      </c>
      <c r="AI7" s="126" t="s">
        <v>23</v>
      </c>
      <c r="AL7" s="126" t="s">
        <v>2</v>
      </c>
      <c r="AM7" s="126" t="s">
        <v>4</v>
      </c>
      <c r="AN7" s="126" t="s">
        <v>23</v>
      </c>
      <c r="AQ7" s="126" t="s">
        <v>2</v>
      </c>
      <c r="AR7" s="126" t="s">
        <v>4</v>
      </c>
      <c r="AS7" s="126" t="s">
        <v>23</v>
      </c>
      <c r="AV7" s="126" t="s">
        <v>2</v>
      </c>
      <c r="AW7" s="126" t="s">
        <v>4</v>
      </c>
      <c r="AX7" s="126" t="s">
        <v>23</v>
      </c>
      <c r="BA7" s="126" t="s">
        <v>2</v>
      </c>
      <c r="BB7" s="126" t="s">
        <v>4</v>
      </c>
      <c r="BC7" s="126" t="s">
        <v>23</v>
      </c>
      <c r="BF7" s="126" t="s">
        <v>2</v>
      </c>
      <c r="BG7" s="126" t="s">
        <v>4</v>
      </c>
      <c r="BH7" s="126" t="s">
        <v>23</v>
      </c>
    </row>
    <row r="8" spans="2:60" ht="6" customHeight="1">
      <c r="BG8" s="118"/>
    </row>
    <row r="9" spans="2:60">
      <c r="B9" s="364" t="str">
        <f>B4</f>
        <v>Aeolus_Wyoming - to - Utah S, Expansion</v>
      </c>
      <c r="D9" s="120"/>
      <c r="E9" s="120"/>
      <c r="G9" s="364" t="str">
        <f>G4</f>
        <v>Goshen - to - Utah N, Expansion</v>
      </c>
      <c r="I9" s="120"/>
      <c r="J9" s="120"/>
      <c r="L9" s="364" t="str">
        <f>L4</f>
        <v>Yakima- to - Southern Oregon/California, Expansion</v>
      </c>
      <c r="N9" s="120"/>
      <c r="O9" s="120"/>
      <c r="Q9" s="364" t="str">
        <f>Q4</f>
        <v>Utah N, Transmission Integration</v>
      </c>
      <c r="S9" s="120"/>
      <c r="T9" s="120"/>
      <c r="V9" s="364" t="str">
        <f>V4</f>
        <v>Yakima, Transmission Integration</v>
      </c>
      <c r="X9" s="120"/>
      <c r="Y9" s="120"/>
      <c r="AA9" s="364" t="s">
        <v>191</v>
      </c>
      <c r="AC9" s="120"/>
      <c r="AD9" s="120"/>
      <c r="AF9" s="364" t="s">
        <v>192</v>
      </c>
      <c r="AH9" s="120"/>
      <c r="AI9" s="120"/>
      <c r="AK9" s="364" t="str">
        <f>AK4</f>
        <v>Southern Oregon/California, Transmission Integration</v>
      </c>
      <c r="AM9" s="120"/>
      <c r="AN9" s="120"/>
      <c r="AP9" s="364" t="str">
        <f>AP4</f>
        <v>Willamette Valley, Transmission Integration</v>
      </c>
      <c r="AR9" s="120"/>
      <c r="AS9" s="120"/>
      <c r="AU9" s="364" t="str">
        <f>AU4</f>
        <v>Wyoming SW, Transmission Integration</v>
      </c>
      <c r="AW9" s="120"/>
      <c r="AX9" s="120"/>
      <c r="AZ9" s="364" t="str">
        <f>AZ4</f>
        <v>Bridger - to - Bridger West, Recovered Transmission 2029</v>
      </c>
      <c r="BB9" s="120"/>
      <c r="BC9" s="120"/>
      <c r="BE9" s="364" t="str">
        <f>BE4</f>
        <v>Bridger - to - Bridger West, Recovered Transmission 2024</v>
      </c>
      <c r="BG9" s="120"/>
      <c r="BH9" s="120"/>
    </row>
    <row r="10" spans="2:60">
      <c r="B10" s="136">
        <v>2023</v>
      </c>
      <c r="C10" s="129">
        <f>IF($B10&lt;D$35,0,IF($B10=D$35,D$39,ROUND(C9*(1+(IFERROR(INDEX($D$44:$D$52,MATCH($B10,$C$44:$C$52,0),1),0)+IFERROR(INDEX($G$44:$G$52,MATCH($B10,$F$44:$F$52,0),1),0)+IFERROR(INDEX($J$44:$J$52,MATCH($B10,$I$44:$I$52,0),1),0))),2)))</f>
        <v>0</v>
      </c>
      <c r="D10" s="136">
        <v>12</v>
      </c>
      <c r="E10" s="131">
        <f t="shared" ref="E10:E32" si="0">SUM(C10:C10)*D10/12</f>
        <v>0</v>
      </c>
      <c r="F10" s="120"/>
      <c r="G10" s="136">
        <v>2023</v>
      </c>
      <c r="H10" s="129">
        <f>IF($B10&lt;I$35,0,IF($B10=I$35,I$39,ROUND(H9*(1+(IFERROR(INDEX($D$44:$D$52,MATCH($B10,$C$44:$C$52,0),1),0)+IFERROR(INDEX($G$44:$G$52,MATCH($B10,$F$44:$F$52,0),1),0)+IFERROR(INDEX($J$44:$J$52,MATCH($B10,$I$44:$I$52,0),1),0))),2)))</f>
        <v>0</v>
      </c>
      <c r="I10" s="136">
        <v>12</v>
      </c>
      <c r="J10" s="131">
        <f t="shared" ref="J10:J32" si="1">SUM(H10:H10)*I10/12</f>
        <v>0</v>
      </c>
      <c r="K10" s="120"/>
      <c r="L10" s="136">
        <v>2023</v>
      </c>
      <c r="M10" s="129">
        <f>IF($B10&lt;N$35,0,IF($B10=N$35,N$39,ROUND(M9*(1+(IFERROR(INDEX($D$44:$D$52,MATCH($B10,$C$44:$C$52,0),1),0)+IFERROR(INDEX($G$44:$G$52,MATCH($B10,$F$44:$F$52,0),1),0)+IFERROR(INDEX($J$44:$J$52,MATCH($B10,$I$44:$I$52,0),1),0))),2)))</f>
        <v>0</v>
      </c>
      <c r="N10" s="136">
        <v>12</v>
      </c>
      <c r="O10" s="131">
        <f t="shared" ref="O10:O32" si="2">SUM(M10:M10)*N10/12</f>
        <v>0</v>
      </c>
      <c r="P10" s="135"/>
      <c r="Q10" s="136">
        <f>$B10</f>
        <v>2023</v>
      </c>
      <c r="R10" s="129">
        <f>IF($B10&lt;S$35,0,IF($B10=S$35,S$39,ROUND(R9*(1+(IFERROR(INDEX($D$44:$D$52,MATCH($B10,$C$44:$C$52,0),1),0)+IFERROR(INDEX($G$44:$G$52,MATCH($B10,$F$44:$F$52,0),1),0)+IFERROR(INDEX($J$44:$J$52,MATCH($B10,$I$44:$I$52,0),1),0))),2)))</f>
        <v>0</v>
      </c>
      <c r="S10" s="136">
        <v>12</v>
      </c>
      <c r="T10" s="131">
        <f t="shared" ref="T10:T32" si="3">SUM(R10:R10)*S10/12</f>
        <v>0</v>
      </c>
      <c r="U10" s="120"/>
      <c r="V10" s="136">
        <f>$B10</f>
        <v>2023</v>
      </c>
      <c r="W10" s="129">
        <f>IF($B10&lt;X$35,0,IF($B10=X$35,X$39,ROUND(W9*(1+(IFERROR(INDEX($D$44:$D$52,MATCH($B10,$C$44:$C$52,0),1),0)+IFERROR(INDEX($G$44:$G$52,MATCH($B10,$F$44:$F$52,0),1),0)+IFERROR(INDEX($J$44:$J$52,MATCH($B10,$I$44:$I$52,0),1),0))),2)))</f>
        <v>0</v>
      </c>
      <c r="X10" s="136">
        <v>12</v>
      </c>
      <c r="Y10" s="131">
        <f t="shared" ref="Y10:Y32" si="4">SUM(W10:W10)*X10/12</f>
        <v>0</v>
      </c>
      <c r="Z10" s="120"/>
      <c r="AA10" s="355">
        <f>$B10</f>
        <v>2023</v>
      </c>
      <c r="AB10" s="129">
        <f>IF($B10&lt;AC$35,0,IF($B10=AC$35,AC$39,ROUND(AB9*(1+(IFERROR(INDEX($D$44:$D$52,MATCH($B10,$C$44:$C$52,0),1),0)+IFERROR(INDEX($G$44:$G$52,MATCH($B10,$F$44:$F$52,0),1),0)+IFERROR(INDEX($J$44:$J$52,MATCH($B10,$I$44:$I$52,0),1),0))),2)))</f>
        <v>1.4680258019147514</v>
      </c>
      <c r="AC10" s="136">
        <v>12</v>
      </c>
      <c r="AD10" s="131">
        <f t="shared" ref="AD10:AD32" si="5">SUM(AB10:AB10)*AC10/12</f>
        <v>1.4680258019147514</v>
      </c>
      <c r="AE10" s="120"/>
      <c r="AF10" s="136">
        <f>$B10</f>
        <v>2023</v>
      </c>
      <c r="AG10" s="129">
        <f>IF($B10&lt;AH$35,0,IF($B10=AH$35,AH$39,ROUND(AG9*(1+(IFERROR(INDEX($D$44:$D$52,MATCH($B10,$C$44:$C$52,0),1),0)+IFERROR(INDEX($G$44:$G$52,MATCH($B10,$F$44:$F$52,0),1),0)+IFERROR(INDEX($J$44:$J$52,MATCH($B10,$I$44:$I$52,0),1),0))),2)))</f>
        <v>0</v>
      </c>
      <c r="AH10" s="136">
        <v>12</v>
      </c>
      <c r="AI10" s="131">
        <f t="shared" ref="AI10:AI32" si="6">SUM(AG10:AG10)*AH10/12</f>
        <v>0</v>
      </c>
      <c r="AJ10" s="120"/>
      <c r="AK10" s="136">
        <f>$B10</f>
        <v>2023</v>
      </c>
      <c r="AL10" s="129">
        <f>IF($B10&lt;AM$35,0,IF($B10=AM$35,AM$39,ROUND(AL9*(1+(IFERROR(INDEX($D$44:$D$52,MATCH($B10,$C$44:$C$52,0),1),0)+IFERROR(INDEX($G$44:$G$52,MATCH($B10,$F$44:$F$52,0),1),0)+IFERROR(INDEX($J$44:$J$52,MATCH($B10,$I$44:$I$52,0),1),0))),2)))</f>
        <v>0</v>
      </c>
      <c r="AM10" s="136">
        <v>12</v>
      </c>
      <c r="AN10" s="131">
        <f t="shared" ref="AN10:AN32" si="7">SUM(AL10:AL10)*AM10/12</f>
        <v>0</v>
      </c>
      <c r="AO10" s="120"/>
      <c r="AP10" s="136">
        <f>$B10</f>
        <v>2023</v>
      </c>
      <c r="AQ10" s="129">
        <f>IF($B10&lt;AR$35,0,IF($B10=AR$35,AR$39,ROUND(AQ9*(1+(IFERROR(INDEX($D$44:$D$52,MATCH($B10,$C$44:$C$52,0),1),0)+IFERROR(INDEX($G$44:$G$52,MATCH($B10,$F$44:$F$52,0),1),0)+IFERROR(INDEX($J$44:$J$52,MATCH($B10,$I$44:$I$52,0),1),0))),2)))</f>
        <v>0</v>
      </c>
      <c r="AR10" s="136">
        <v>12</v>
      </c>
      <c r="AS10" s="131">
        <f t="shared" ref="AS10:AS32" si="8">SUM(AQ10:AQ10)*AR10/12</f>
        <v>0</v>
      </c>
      <c r="AT10" s="120"/>
      <c r="AU10" s="136">
        <f>$B10</f>
        <v>2023</v>
      </c>
      <c r="AV10" s="129">
        <f>IF($B10&lt;AW$35,0,IF($B10=AW$35,AW$39,ROUND(AV9*(1+(IFERROR(INDEX($D$44:$D$52,MATCH($B10,$C$44:$C$52,0),1),0)+IFERROR(INDEX($G$44:$G$52,MATCH($B10,$F$44:$F$52,0),1),0)+IFERROR(INDEX($J$44:$J$52,MATCH($B10,$I$44:$I$52,0),1),0))),2)))</f>
        <v>0</v>
      </c>
      <c r="AW10" s="136">
        <v>12</v>
      </c>
      <c r="AX10" s="131">
        <f t="shared" ref="AX10:AX32" si="9">SUM(AV10:AV10)*AW10/12</f>
        <v>0</v>
      </c>
      <c r="AY10" s="120"/>
      <c r="AZ10" s="136">
        <f>V10</f>
        <v>2023</v>
      </c>
      <c r="BA10" s="129">
        <f>IF($B10&lt;BB$35,0,IF($B10=BB$35,BB$39,ROUND(BA9*(1+(IFERROR(INDEX($D$44:$D$52,MATCH($B10,$C$44:$C$52,0),1),0)+IFERROR(INDEX($G$44:$G$52,MATCH($B10,$F$44:$F$52,0),1),0)+IFERROR(INDEX($J$44:$J$52,MATCH($B10,$I$44:$I$52,0),1),0))),2)))</f>
        <v>0</v>
      </c>
      <c r="BB10" s="136">
        <v>12</v>
      </c>
      <c r="BC10" s="131">
        <f t="shared" ref="BC10:BC32" si="10">SUM(BA10:BA10)*BB10/12</f>
        <v>0</v>
      </c>
      <c r="BE10" s="136">
        <f>AA10</f>
        <v>2023</v>
      </c>
      <c r="BF10" s="129">
        <f>IF($B10&lt;BG$35,0,IF($B10=BG$35,BG$39,ROUND(BF9*(1+(IFERROR(INDEX($D$44:$D$52,MATCH($B10,$C$44:$C$52,0),1),0)+IFERROR(INDEX($G$44:$G$52,MATCH($B10,$F$44:$F$52,0),1),0)+IFERROR(INDEX($J$44:$J$52,MATCH($B10,$I$44:$I$52,0),1),0))),2)))</f>
        <v>0</v>
      </c>
      <c r="BG10" s="136">
        <v>12</v>
      </c>
      <c r="BH10" s="131">
        <f t="shared" ref="BH10:BH32" si="11">SUM(BF10:BF10)*BG10/12</f>
        <v>0</v>
      </c>
    </row>
    <row r="11" spans="2:60">
      <c r="B11" s="355">
        <f t="shared" ref="B11:B32" si="12">B10+1</f>
        <v>2024</v>
      </c>
      <c r="C11" s="129">
        <f>IF($B11&lt;D$35,0,IF($B11=D$35,D$39,ROUND(C10*(1+(IFERROR(INDEX($D$44:$D$52,MATCH($B11,$C$44:$C$52,0),1),0)+IFERROR(INDEX($G$44:$G$52,MATCH($B11,$F$44:$F$52,0),1),0)+IFERROR(INDEX($J$44:$J$52,MATCH($B11,$I$44:$I$52,0),1),0))),2)))</f>
        <v>47.870308055404152</v>
      </c>
      <c r="D11" s="136">
        <v>12</v>
      </c>
      <c r="E11" s="131">
        <f t="shared" si="0"/>
        <v>47.870308055404145</v>
      </c>
      <c r="F11" s="120"/>
      <c r="G11" s="136">
        <f t="shared" ref="G11:G32" si="13">G10+1</f>
        <v>2024</v>
      </c>
      <c r="H11" s="129">
        <f>IF($B11&lt;I$35,0,IF($B11=I$35,I$39,ROUND(H10*(1+(IFERROR(INDEX($D$44:$D$52,MATCH($B11,$C$44:$C$52,0),1),0)+IFERROR(INDEX($G$44:$G$52,MATCH($B11,$F$44:$F$52,0),1),0)+IFERROR(INDEX($J$44:$J$52,MATCH($B11,$I$44:$I$52,0),1),0))),2)))</f>
        <v>0</v>
      </c>
      <c r="I11" s="136">
        <v>12</v>
      </c>
      <c r="J11" s="131">
        <f t="shared" si="1"/>
        <v>0</v>
      </c>
      <c r="K11" s="120"/>
      <c r="L11" s="136">
        <f t="shared" ref="L11:L32" si="14">L10+1</f>
        <v>2024</v>
      </c>
      <c r="M11" s="129">
        <f>IF($B11&lt;N$35,0,IF($B11=N$35,N$39,ROUND(M10*(1+(IFERROR(INDEX($D$44:$D$52,MATCH($B11,$C$44:$C$52,0),1),0)+IFERROR(INDEX($G$44:$G$52,MATCH($B11,$F$44:$F$52,0),1),0)+IFERROR(INDEX($J$44:$J$52,MATCH($B11,$I$44:$I$52,0),1),0))),2)))</f>
        <v>0</v>
      </c>
      <c r="N11" s="136">
        <v>12</v>
      </c>
      <c r="O11" s="131">
        <f t="shared" si="2"/>
        <v>0</v>
      </c>
      <c r="P11" s="135"/>
      <c r="Q11" s="355">
        <f t="shared" ref="Q11:Q32" si="15">Q10+1</f>
        <v>2024</v>
      </c>
      <c r="R11" s="129">
        <f>IF($B11&lt;S$35,0,IF($B11=S$35,S$39,ROUND(R10*(1+(IFERROR(INDEX($D$44:$D$52,MATCH($B11,$C$44:$C$52,0),1),0)+IFERROR(INDEX($G$44:$G$52,MATCH($B11,$F$44:$F$52,0),1),0)+IFERROR(INDEX($J$44:$J$52,MATCH($B11,$I$44:$I$52,0),1),0))),2)))</f>
        <v>2.5818101631996475</v>
      </c>
      <c r="S11" s="136">
        <v>12</v>
      </c>
      <c r="T11" s="131">
        <f t="shared" si="3"/>
        <v>2.5818101631996475</v>
      </c>
      <c r="U11" s="120"/>
      <c r="V11" s="355">
        <f t="shared" ref="V11:V32" si="16">V10+1</f>
        <v>2024</v>
      </c>
      <c r="W11" s="129">
        <f>IF($B11&lt;X$35,0,IF($B11=X$35,X$39,ROUND(W10*(1+(IFERROR(INDEX($D$44:$D$52,MATCH($B11,$C$44:$C$52,0),1),0)+IFERROR(INDEX($G$44:$G$52,MATCH($B11,$F$44:$F$52,0),1),0)+IFERROR(INDEX($J$44:$J$52,MATCH($B11,$I$44:$I$52,0),1),0))),2)))</f>
        <v>0.39132049215213044</v>
      </c>
      <c r="X11" s="136">
        <v>12</v>
      </c>
      <c r="Y11" s="131">
        <f t="shared" si="4"/>
        <v>0.39132049215213044</v>
      </c>
      <c r="Z11" s="120"/>
      <c r="AA11" s="136">
        <f t="shared" ref="AA11:AA32" si="17">AA10+1</f>
        <v>2024</v>
      </c>
      <c r="AB11" s="129">
        <f>IF($B11&lt;AC$35,0,IF($B11=AC$35,AC$39,ROUND(AB10*(1+(IFERROR(INDEX($D$44:$D$52,MATCH($B11,$C$44:$C$52,0),1),0)+IFERROR(INDEX($G$44:$G$52,MATCH($B11,$F$44:$F$52,0),1),0)+IFERROR(INDEX($J$44:$J$52,MATCH($B11,$I$44:$I$52,0),1),0))),2)))</f>
        <v>1.5</v>
      </c>
      <c r="AC11" s="136">
        <v>12</v>
      </c>
      <c r="AD11" s="131">
        <f t="shared" si="5"/>
        <v>1.5</v>
      </c>
      <c r="AE11" s="120"/>
      <c r="AF11" s="136">
        <f t="shared" ref="AF11:AF32" si="18">AF10+1</f>
        <v>2024</v>
      </c>
      <c r="AG11" s="129">
        <f>IF($B11&lt;AH$35,0,IF($B11=AH$35,AH$39,ROUND(AG10*(1+(IFERROR(INDEX($D$44:$D$52,MATCH($B11,$C$44:$C$52,0),1),0)+IFERROR(INDEX($G$44:$G$52,MATCH($B11,$F$44:$F$52,0),1),0)+IFERROR(INDEX($J$44:$J$52,MATCH($B11,$I$44:$I$52,0),1),0))),2)))</f>
        <v>0</v>
      </c>
      <c r="AH11" s="136">
        <v>12</v>
      </c>
      <c r="AI11" s="131">
        <f t="shared" si="6"/>
        <v>0</v>
      </c>
      <c r="AJ11" s="120"/>
      <c r="AK11" s="136">
        <f t="shared" ref="AK11:AK32" si="19">AK10+1</f>
        <v>2024</v>
      </c>
      <c r="AL11" s="129">
        <f>IF($B11&lt;AM$35,0,IF($B11=AM$35,AM$39,ROUND(AL10*(1+(IFERROR(INDEX($D$44:$D$52,MATCH($B11,$C$44:$C$52,0),1),0)+IFERROR(INDEX($G$44:$G$52,MATCH($B11,$F$44:$F$52,0),1),0)+IFERROR(INDEX($J$44:$J$52,MATCH($B11,$I$44:$I$52,0),1),0))),2)))</f>
        <v>0</v>
      </c>
      <c r="AM11" s="136">
        <v>12</v>
      </c>
      <c r="AN11" s="131">
        <f t="shared" si="7"/>
        <v>0</v>
      </c>
      <c r="AO11" s="120"/>
      <c r="AP11" s="136">
        <f t="shared" ref="AP11:AP32" si="20">AP10+1</f>
        <v>2024</v>
      </c>
      <c r="AQ11" s="129">
        <f>IF($B11&lt;AR$35,0,IF($B11=AR$35,AR$39,ROUND(AQ10*(1+(IFERROR(INDEX($D$44:$D$52,MATCH($B11,$C$44:$C$52,0),1),0)+IFERROR(INDEX($G$44:$G$52,MATCH($B11,$F$44:$F$52,0),1),0)+IFERROR(INDEX($J$44:$J$52,MATCH($B11,$I$44:$I$52,0),1),0))),2)))</f>
        <v>0</v>
      </c>
      <c r="AR11" s="136">
        <v>12</v>
      </c>
      <c r="AS11" s="131">
        <f t="shared" si="8"/>
        <v>0</v>
      </c>
      <c r="AT11" s="120"/>
      <c r="AU11" s="136">
        <f t="shared" ref="AU11:AU32" si="21">AU10+1</f>
        <v>2024</v>
      </c>
      <c r="AV11" s="129">
        <f>IF($B11&lt;AW$35,0,IF($B11=AW$35,AW$39,ROUND(AV10*(1+(IFERROR(INDEX($D$44:$D$52,MATCH($B11,$C$44:$C$52,0),1),0)+IFERROR(INDEX($G$44:$G$52,MATCH($B11,$F$44:$F$52,0),1),0)+IFERROR(INDEX($J$44:$J$52,MATCH($B11,$I$44:$I$52,0),1),0))),2)))</f>
        <v>0</v>
      </c>
      <c r="AW11" s="136">
        <v>12</v>
      </c>
      <c r="AX11" s="131">
        <f t="shared" si="9"/>
        <v>0</v>
      </c>
      <c r="AY11" s="120"/>
      <c r="AZ11" s="136">
        <f t="shared" ref="AZ11:AZ32" si="22">AZ10+1</f>
        <v>2024</v>
      </c>
      <c r="BA11" s="129">
        <f>IF($B11&lt;BB$35,0,IF($B11=BB$35,BB$39,ROUND(BA10*(1+(IFERROR(INDEX($D$44:$D$52,MATCH($B11,$C$44:$C$52,0),1),0)+IFERROR(INDEX($G$44:$G$52,MATCH($B11,$F$44:$F$52,0),1),0)+IFERROR(INDEX($J$44:$J$52,MATCH($B11,$I$44:$I$52,0),1),0))),2)))</f>
        <v>0</v>
      </c>
      <c r="BB11" s="136">
        <v>12</v>
      </c>
      <c r="BC11" s="131">
        <f t="shared" si="10"/>
        <v>0</v>
      </c>
      <c r="BE11" s="355">
        <f t="shared" ref="BE11:BE32" si="23">BE10+1</f>
        <v>2024</v>
      </c>
      <c r="BF11" s="129">
        <f>IF($B11&lt;BG$35,0,IF($B11=BG$35,BG$39,ROUND(BF10*(1+(IFERROR(INDEX($D$44:$D$52,MATCH($B11,$C$44:$C$52,0),1),0)+IFERROR(INDEX($G$44:$G$52,MATCH($B11,$F$44:$F$52,0),1),0)+IFERROR(INDEX($J$44:$J$52,MATCH($B11,$I$44:$I$52,0),1),0))),2)))</f>
        <v>0</v>
      </c>
      <c r="BG11" s="136">
        <v>12</v>
      </c>
      <c r="BH11" s="131">
        <f t="shared" si="11"/>
        <v>0</v>
      </c>
    </row>
    <row r="12" spans="2:60">
      <c r="B12" s="136">
        <f t="shared" si="12"/>
        <v>2025</v>
      </c>
      <c r="C12" s="129">
        <f t="shared" ref="C12:C32" si="24">IF($B12&lt;D$35,0,IF($B12=D$35,D$39,ROUND(C11*(1+(IFERROR(INDEX($D$44:$D$52,MATCH($B12,$C$44:$C$52,0),1),0)+IFERROR(INDEX($G$44:$G$52,MATCH($B12,$F$44:$F$52,0),1),0)+IFERROR(INDEX($J$44:$J$52,MATCH($B12,$I$44:$I$52,0),1),0))),2)))</f>
        <v>48.97</v>
      </c>
      <c r="D12" s="136">
        <v>12</v>
      </c>
      <c r="E12" s="131">
        <f t="shared" si="0"/>
        <v>48.97</v>
      </c>
      <c r="F12" s="120"/>
      <c r="G12" s="136">
        <f t="shared" si="13"/>
        <v>2025</v>
      </c>
      <c r="H12" s="129">
        <f t="shared" ref="H12:H32" si="25">IF($B12&lt;I$35,0,IF($B12=I$35,I$39,ROUND(H11*(1+(IFERROR(INDEX($D$44:$D$52,MATCH($B12,$C$44:$C$52,0),1),0)+IFERROR(INDEX($G$44:$G$52,MATCH($B12,$F$44:$F$52,0),1),0)+IFERROR(INDEX($J$44:$J$52,MATCH($B12,$I$44:$I$52,0),1),0))),2)))</f>
        <v>0</v>
      </c>
      <c r="I12" s="136">
        <v>12</v>
      </c>
      <c r="J12" s="131">
        <f t="shared" si="1"/>
        <v>0</v>
      </c>
      <c r="K12" s="120"/>
      <c r="L12" s="136">
        <f t="shared" si="14"/>
        <v>2025</v>
      </c>
      <c r="M12" s="129">
        <f t="shared" ref="M12:M32" si="26">IF($B12&lt;N$35,0,IF($B12=N$35,N$39,ROUND(M11*(1+(IFERROR(INDEX($D$44:$D$52,MATCH($B12,$C$44:$C$52,0),1),0)+IFERROR(INDEX($G$44:$G$52,MATCH($B12,$F$44:$F$52,0),1),0)+IFERROR(INDEX($J$44:$J$52,MATCH($B12,$I$44:$I$52,0),1),0))),2)))</f>
        <v>0</v>
      </c>
      <c r="N12" s="136">
        <v>12</v>
      </c>
      <c r="O12" s="131">
        <f t="shared" si="2"/>
        <v>0</v>
      </c>
      <c r="Q12" s="136">
        <f t="shared" si="15"/>
        <v>2025</v>
      </c>
      <c r="R12" s="129">
        <f t="shared" ref="R12:R32" si="27">IF($B12&lt;S$35,0,IF($B12=S$35,S$39,ROUND(R11*(1+(IFERROR(INDEX($D$44:$D$52,MATCH($B12,$C$44:$C$52,0),1),0)+IFERROR(INDEX($G$44:$G$52,MATCH($B12,$F$44:$F$52,0),1),0)+IFERROR(INDEX($J$44:$J$52,MATCH($B12,$I$44:$I$52,0),1),0))),2)))</f>
        <v>2.64</v>
      </c>
      <c r="S12" s="136">
        <v>12</v>
      </c>
      <c r="T12" s="131">
        <f t="shared" si="3"/>
        <v>2.64</v>
      </c>
      <c r="U12" s="120"/>
      <c r="V12" s="136">
        <f t="shared" si="16"/>
        <v>2025</v>
      </c>
      <c r="W12" s="129">
        <f t="shared" ref="W12:W32" si="28">IF($B12&lt;X$35,0,IF($B12=X$35,X$39,ROUND(W11*(1+(IFERROR(INDEX($D$44:$D$52,MATCH($B12,$C$44:$C$52,0),1),0)+IFERROR(INDEX($G$44:$G$52,MATCH($B12,$F$44:$F$52,0),1),0)+IFERROR(INDEX($J$44:$J$52,MATCH($B12,$I$44:$I$52,0),1),0))),2)))</f>
        <v>0.4</v>
      </c>
      <c r="X12" s="136">
        <v>12</v>
      </c>
      <c r="Y12" s="131">
        <f t="shared" si="4"/>
        <v>0.40000000000000008</v>
      </c>
      <c r="Z12" s="120"/>
      <c r="AA12" s="136">
        <f t="shared" si="17"/>
        <v>2025</v>
      </c>
      <c r="AB12" s="129">
        <f t="shared" ref="AB12:AB32" si="29">IF($B12&lt;AC$35,0,IF($B12=AC$35,AC$39,ROUND(AB11*(1+(IFERROR(INDEX($D$44:$D$52,MATCH($B12,$C$44:$C$52,0),1),0)+IFERROR(INDEX($G$44:$G$52,MATCH($B12,$F$44:$F$52,0),1),0)+IFERROR(INDEX($J$44:$J$52,MATCH($B12,$I$44:$I$52,0),1),0))),2)))</f>
        <v>1.53</v>
      </c>
      <c r="AC12" s="136">
        <v>12</v>
      </c>
      <c r="AD12" s="131">
        <f t="shared" si="5"/>
        <v>1.53</v>
      </c>
      <c r="AE12" s="120"/>
      <c r="AF12" s="136">
        <f t="shared" si="18"/>
        <v>2025</v>
      </c>
      <c r="AG12" s="129">
        <f t="shared" ref="AG12:AG32" si="30">IF($B12&lt;AH$35,0,IF($B12=AH$35,AH$39,ROUND(AG11*(1+(IFERROR(INDEX($D$44:$D$52,MATCH($B12,$C$44:$C$52,0),1),0)+IFERROR(INDEX($G$44:$G$52,MATCH($B12,$F$44:$F$52,0),1),0)+IFERROR(INDEX($J$44:$J$52,MATCH($B12,$I$44:$I$52,0),1),0))),2)))</f>
        <v>0</v>
      </c>
      <c r="AH12" s="136">
        <v>12</v>
      </c>
      <c r="AI12" s="131">
        <f t="shared" si="6"/>
        <v>0</v>
      </c>
      <c r="AJ12" s="120"/>
      <c r="AK12" s="136">
        <f t="shared" si="19"/>
        <v>2025</v>
      </c>
      <c r="AL12" s="129">
        <f t="shared" ref="AL12:AL32" si="31">IF($B12&lt;AM$35,0,IF($B12=AM$35,AM$39,ROUND(AL11*(1+(IFERROR(INDEX($D$44:$D$52,MATCH($B12,$C$44:$C$52,0),1),0)+IFERROR(INDEX($G$44:$G$52,MATCH($B12,$F$44:$F$52,0),1),0)+IFERROR(INDEX($J$44:$J$52,MATCH($B12,$I$44:$I$52,0),1),0))),2)))</f>
        <v>0</v>
      </c>
      <c r="AM12" s="136">
        <v>12</v>
      </c>
      <c r="AN12" s="131">
        <f t="shared" si="7"/>
        <v>0</v>
      </c>
      <c r="AO12" s="120"/>
      <c r="AP12" s="136">
        <f t="shared" si="20"/>
        <v>2025</v>
      </c>
      <c r="AQ12" s="129">
        <f t="shared" ref="AQ12:AQ32" si="32">IF($B12&lt;AR$35,0,IF($B12=AR$35,AR$39,ROUND(AQ11*(1+(IFERROR(INDEX($D$44:$D$52,MATCH($B12,$C$44:$C$52,0),1),0)+IFERROR(INDEX($G$44:$G$52,MATCH($B12,$F$44:$F$52,0),1),0)+IFERROR(INDEX($J$44:$J$52,MATCH($B12,$I$44:$I$52,0),1),0))),2)))</f>
        <v>0</v>
      </c>
      <c r="AR12" s="136">
        <v>12</v>
      </c>
      <c r="AS12" s="131">
        <f t="shared" si="8"/>
        <v>0</v>
      </c>
      <c r="AT12" s="120"/>
      <c r="AU12" s="136">
        <f t="shared" si="21"/>
        <v>2025</v>
      </c>
      <c r="AV12" s="129">
        <f t="shared" ref="AV12:AV32" si="33">IF($B12&lt;AW$35,0,IF($B12=AW$35,AW$39,ROUND(AV11*(1+(IFERROR(INDEX($D$44:$D$52,MATCH($B12,$C$44:$C$52,0),1),0)+IFERROR(INDEX($G$44:$G$52,MATCH($B12,$F$44:$F$52,0),1),0)+IFERROR(INDEX($J$44:$J$52,MATCH($B12,$I$44:$I$52,0),1),0))),2)))</f>
        <v>0</v>
      </c>
      <c r="AW12" s="136">
        <v>12</v>
      </c>
      <c r="AX12" s="131">
        <f t="shared" si="9"/>
        <v>0</v>
      </c>
      <c r="AY12" s="120"/>
      <c r="AZ12" s="136">
        <f t="shared" si="22"/>
        <v>2025</v>
      </c>
      <c r="BA12" s="129">
        <f t="shared" ref="BA12:BA32" si="34">IF($B12&lt;BB$35,0,IF($B12=BB$35,BB$39,ROUND(BA11*(1+(IFERROR(INDEX($D$44:$D$52,MATCH($B12,$C$44:$C$52,0),1),0)+IFERROR(INDEX($G$44:$G$52,MATCH($B12,$F$44:$F$52,0),1),0)+IFERROR(INDEX($J$44:$J$52,MATCH($B12,$I$44:$I$52,0),1),0))),2)))</f>
        <v>0</v>
      </c>
      <c r="BB12" s="136">
        <v>12</v>
      </c>
      <c r="BC12" s="131">
        <f t="shared" si="10"/>
        <v>0</v>
      </c>
      <c r="BE12" s="136">
        <f t="shared" si="23"/>
        <v>2025</v>
      </c>
      <c r="BF12" s="129">
        <f t="shared" ref="BF12:BF32" si="35">IF($B12&lt;BG$35,0,IF($B12=BG$35,BG$39,ROUND(BF11*(1+(IFERROR(INDEX($D$44:$D$52,MATCH($B12,$C$44:$C$52,0),1),0)+IFERROR(INDEX($G$44:$G$52,MATCH($B12,$F$44:$F$52,0),1),0)+IFERROR(INDEX($J$44:$J$52,MATCH($B12,$I$44:$I$52,0),1),0))),2)))</f>
        <v>0</v>
      </c>
      <c r="BG12" s="136">
        <v>12</v>
      </c>
      <c r="BH12" s="131">
        <f t="shared" si="11"/>
        <v>0</v>
      </c>
    </row>
    <row r="13" spans="2:60">
      <c r="B13" s="136">
        <f t="shared" si="12"/>
        <v>2026</v>
      </c>
      <c r="C13" s="129">
        <f t="shared" si="24"/>
        <v>50.1</v>
      </c>
      <c r="D13" s="136">
        <v>12</v>
      </c>
      <c r="E13" s="131">
        <f t="shared" si="0"/>
        <v>50.1</v>
      </c>
      <c r="F13" s="120"/>
      <c r="G13" s="136">
        <f t="shared" si="13"/>
        <v>2026</v>
      </c>
      <c r="H13" s="129">
        <f t="shared" si="25"/>
        <v>0</v>
      </c>
      <c r="I13" s="136">
        <v>12</v>
      </c>
      <c r="J13" s="131">
        <f t="shared" si="1"/>
        <v>0</v>
      </c>
      <c r="K13" s="120"/>
      <c r="L13" s="136">
        <f t="shared" si="14"/>
        <v>2026</v>
      </c>
      <c r="M13" s="129">
        <f t="shared" si="26"/>
        <v>0</v>
      </c>
      <c r="N13" s="136">
        <v>12</v>
      </c>
      <c r="O13" s="131">
        <f t="shared" si="2"/>
        <v>0</v>
      </c>
      <c r="Q13" s="136">
        <f t="shared" si="15"/>
        <v>2026</v>
      </c>
      <c r="R13" s="129">
        <f t="shared" si="27"/>
        <v>2.7</v>
      </c>
      <c r="S13" s="136">
        <v>12</v>
      </c>
      <c r="T13" s="131">
        <f t="shared" si="3"/>
        <v>2.7000000000000006</v>
      </c>
      <c r="U13" s="120"/>
      <c r="V13" s="136">
        <f t="shared" si="16"/>
        <v>2026</v>
      </c>
      <c r="W13" s="129">
        <f t="shared" si="28"/>
        <v>0.41</v>
      </c>
      <c r="X13" s="136">
        <v>12</v>
      </c>
      <c r="Y13" s="131">
        <f t="shared" si="4"/>
        <v>0.41</v>
      </c>
      <c r="Z13" s="120"/>
      <c r="AA13" s="136">
        <f t="shared" si="17"/>
        <v>2026</v>
      </c>
      <c r="AB13" s="129">
        <f t="shared" si="29"/>
        <v>1.57</v>
      </c>
      <c r="AC13" s="136">
        <v>12</v>
      </c>
      <c r="AD13" s="131">
        <f t="shared" si="5"/>
        <v>1.57</v>
      </c>
      <c r="AE13" s="120"/>
      <c r="AF13" s="136">
        <f t="shared" si="18"/>
        <v>2026</v>
      </c>
      <c r="AG13" s="129">
        <f t="shared" si="30"/>
        <v>0</v>
      </c>
      <c r="AH13" s="136">
        <v>12</v>
      </c>
      <c r="AI13" s="131">
        <f t="shared" si="6"/>
        <v>0</v>
      </c>
      <c r="AJ13" s="120"/>
      <c r="AK13" s="136">
        <f t="shared" si="19"/>
        <v>2026</v>
      </c>
      <c r="AL13" s="129">
        <f t="shared" si="31"/>
        <v>0</v>
      </c>
      <c r="AM13" s="136">
        <v>12</v>
      </c>
      <c r="AN13" s="131">
        <f t="shared" si="7"/>
        <v>0</v>
      </c>
      <c r="AO13" s="120"/>
      <c r="AP13" s="136">
        <f t="shared" si="20"/>
        <v>2026</v>
      </c>
      <c r="AQ13" s="129">
        <f t="shared" si="32"/>
        <v>0</v>
      </c>
      <c r="AR13" s="136">
        <v>12</v>
      </c>
      <c r="AS13" s="131">
        <f t="shared" si="8"/>
        <v>0</v>
      </c>
      <c r="AT13" s="120"/>
      <c r="AU13" s="136">
        <f t="shared" si="21"/>
        <v>2026</v>
      </c>
      <c r="AV13" s="129">
        <f t="shared" si="33"/>
        <v>0</v>
      </c>
      <c r="AW13" s="136">
        <v>12</v>
      </c>
      <c r="AX13" s="131">
        <f t="shared" si="9"/>
        <v>0</v>
      </c>
      <c r="AY13" s="120"/>
      <c r="AZ13" s="136">
        <f t="shared" si="22"/>
        <v>2026</v>
      </c>
      <c r="BA13" s="129">
        <f t="shared" si="34"/>
        <v>0</v>
      </c>
      <c r="BB13" s="136">
        <v>12</v>
      </c>
      <c r="BC13" s="131">
        <f t="shared" si="10"/>
        <v>0</v>
      </c>
      <c r="BE13" s="136">
        <f t="shared" si="23"/>
        <v>2026</v>
      </c>
      <c r="BF13" s="129">
        <f t="shared" si="35"/>
        <v>0</v>
      </c>
      <c r="BG13" s="136">
        <v>12</v>
      </c>
      <c r="BH13" s="131">
        <f t="shared" si="11"/>
        <v>0</v>
      </c>
    </row>
    <row r="14" spans="2:60">
      <c r="B14" s="136">
        <f t="shared" si="12"/>
        <v>2027</v>
      </c>
      <c r="C14" s="129">
        <f t="shared" si="24"/>
        <v>51.25</v>
      </c>
      <c r="D14" s="136">
        <v>12</v>
      </c>
      <c r="E14" s="131">
        <f t="shared" si="0"/>
        <v>51.25</v>
      </c>
      <c r="F14" s="120"/>
      <c r="G14" s="136">
        <f t="shared" si="13"/>
        <v>2027</v>
      </c>
      <c r="H14" s="129">
        <f t="shared" si="25"/>
        <v>0</v>
      </c>
      <c r="I14" s="136">
        <v>12</v>
      </c>
      <c r="J14" s="131">
        <f t="shared" si="1"/>
        <v>0</v>
      </c>
      <c r="K14" s="120"/>
      <c r="L14" s="136">
        <f t="shared" si="14"/>
        <v>2027</v>
      </c>
      <c r="M14" s="129">
        <f t="shared" si="26"/>
        <v>0</v>
      </c>
      <c r="N14" s="136">
        <v>12</v>
      </c>
      <c r="O14" s="131">
        <f t="shared" si="2"/>
        <v>0</v>
      </c>
      <c r="Q14" s="136">
        <f t="shared" si="15"/>
        <v>2027</v>
      </c>
      <c r="R14" s="129">
        <f t="shared" si="27"/>
        <v>2.76</v>
      </c>
      <c r="S14" s="136">
        <v>12</v>
      </c>
      <c r="T14" s="131">
        <f t="shared" si="3"/>
        <v>2.76</v>
      </c>
      <c r="U14" s="120"/>
      <c r="V14" s="136">
        <f t="shared" si="16"/>
        <v>2027</v>
      </c>
      <c r="W14" s="129">
        <f t="shared" si="28"/>
        <v>0.42</v>
      </c>
      <c r="X14" s="136">
        <v>12</v>
      </c>
      <c r="Y14" s="131">
        <f t="shared" si="4"/>
        <v>0.42</v>
      </c>
      <c r="Z14" s="120"/>
      <c r="AA14" s="136">
        <f t="shared" si="17"/>
        <v>2027</v>
      </c>
      <c r="AB14" s="129">
        <f t="shared" si="29"/>
        <v>1.61</v>
      </c>
      <c r="AC14" s="136">
        <v>12</v>
      </c>
      <c r="AD14" s="131">
        <f t="shared" si="5"/>
        <v>1.61</v>
      </c>
      <c r="AE14" s="120"/>
      <c r="AF14" s="136">
        <f t="shared" si="18"/>
        <v>2027</v>
      </c>
      <c r="AG14" s="129">
        <f t="shared" si="30"/>
        <v>0</v>
      </c>
      <c r="AH14" s="136">
        <v>12</v>
      </c>
      <c r="AI14" s="131">
        <f t="shared" si="6"/>
        <v>0</v>
      </c>
      <c r="AJ14" s="120"/>
      <c r="AK14" s="136">
        <f t="shared" si="19"/>
        <v>2027</v>
      </c>
      <c r="AL14" s="129">
        <f t="shared" si="31"/>
        <v>0</v>
      </c>
      <c r="AM14" s="136">
        <v>12</v>
      </c>
      <c r="AN14" s="131">
        <f t="shared" si="7"/>
        <v>0</v>
      </c>
      <c r="AO14" s="120"/>
      <c r="AP14" s="136">
        <f t="shared" si="20"/>
        <v>2027</v>
      </c>
      <c r="AQ14" s="129">
        <f t="shared" si="32"/>
        <v>0</v>
      </c>
      <c r="AR14" s="136">
        <v>12</v>
      </c>
      <c r="AS14" s="131">
        <f t="shared" si="8"/>
        <v>0</v>
      </c>
      <c r="AT14" s="120"/>
      <c r="AU14" s="136">
        <f t="shared" si="21"/>
        <v>2027</v>
      </c>
      <c r="AV14" s="129">
        <f t="shared" si="33"/>
        <v>0</v>
      </c>
      <c r="AW14" s="136">
        <v>12</v>
      </c>
      <c r="AX14" s="131">
        <f t="shared" si="9"/>
        <v>0</v>
      </c>
      <c r="AY14" s="120"/>
      <c r="AZ14" s="136">
        <f t="shared" si="22"/>
        <v>2027</v>
      </c>
      <c r="BA14" s="129">
        <f t="shared" si="34"/>
        <v>0</v>
      </c>
      <c r="BB14" s="136">
        <v>12</v>
      </c>
      <c r="BC14" s="131">
        <f t="shared" si="10"/>
        <v>0</v>
      </c>
      <c r="BD14" s="186"/>
      <c r="BE14" s="136">
        <f t="shared" si="23"/>
        <v>2027</v>
      </c>
      <c r="BF14" s="129">
        <f t="shared" si="35"/>
        <v>0</v>
      </c>
      <c r="BG14" s="136">
        <v>12</v>
      </c>
      <c r="BH14" s="131">
        <f t="shared" si="11"/>
        <v>0</v>
      </c>
    </row>
    <row r="15" spans="2:60">
      <c r="B15" s="136">
        <f t="shared" si="12"/>
        <v>2028</v>
      </c>
      <c r="C15" s="129">
        <f t="shared" si="24"/>
        <v>52.43</v>
      </c>
      <c r="D15" s="136">
        <v>12</v>
      </c>
      <c r="E15" s="131">
        <f t="shared" si="0"/>
        <v>52.43</v>
      </c>
      <c r="F15" s="120"/>
      <c r="G15" s="136">
        <f t="shared" si="13"/>
        <v>2028</v>
      </c>
      <c r="H15" s="129">
        <f t="shared" si="25"/>
        <v>0</v>
      </c>
      <c r="I15" s="136">
        <v>12</v>
      </c>
      <c r="J15" s="131">
        <f t="shared" si="1"/>
        <v>0</v>
      </c>
      <c r="K15" s="120"/>
      <c r="L15" s="136">
        <f t="shared" si="14"/>
        <v>2028</v>
      </c>
      <c r="M15" s="129">
        <f t="shared" si="26"/>
        <v>0</v>
      </c>
      <c r="N15" s="136">
        <v>12</v>
      </c>
      <c r="O15" s="131">
        <f t="shared" si="2"/>
        <v>0</v>
      </c>
      <c r="Q15" s="136">
        <f t="shared" si="15"/>
        <v>2028</v>
      </c>
      <c r="R15" s="129">
        <f t="shared" si="27"/>
        <v>2.82</v>
      </c>
      <c r="S15" s="136">
        <v>12</v>
      </c>
      <c r="T15" s="131">
        <f t="shared" si="3"/>
        <v>2.82</v>
      </c>
      <c r="U15" s="120"/>
      <c r="V15" s="136">
        <f t="shared" si="16"/>
        <v>2028</v>
      </c>
      <c r="W15" s="129">
        <f t="shared" si="28"/>
        <v>0.43</v>
      </c>
      <c r="X15" s="136">
        <v>12</v>
      </c>
      <c r="Y15" s="131">
        <f t="shared" si="4"/>
        <v>0.43</v>
      </c>
      <c r="Z15" s="120"/>
      <c r="AA15" s="136">
        <f t="shared" si="17"/>
        <v>2028</v>
      </c>
      <c r="AB15" s="129">
        <f t="shared" si="29"/>
        <v>1.65</v>
      </c>
      <c r="AC15" s="136">
        <v>12</v>
      </c>
      <c r="AD15" s="131">
        <f t="shared" si="5"/>
        <v>1.6499999999999997</v>
      </c>
      <c r="AE15" s="120"/>
      <c r="AF15" s="136">
        <f t="shared" si="18"/>
        <v>2028</v>
      </c>
      <c r="AG15" s="129">
        <f t="shared" si="30"/>
        <v>0</v>
      </c>
      <c r="AH15" s="136">
        <v>12</v>
      </c>
      <c r="AI15" s="131">
        <f t="shared" si="6"/>
        <v>0</v>
      </c>
      <c r="AJ15" s="120"/>
      <c r="AK15" s="136">
        <f t="shared" si="19"/>
        <v>2028</v>
      </c>
      <c r="AL15" s="129">
        <f t="shared" si="31"/>
        <v>0</v>
      </c>
      <c r="AM15" s="136">
        <v>12</v>
      </c>
      <c r="AN15" s="131">
        <f t="shared" si="7"/>
        <v>0</v>
      </c>
      <c r="AO15" s="120"/>
      <c r="AP15" s="136">
        <f t="shared" si="20"/>
        <v>2028</v>
      </c>
      <c r="AQ15" s="129">
        <f t="shared" si="32"/>
        <v>0</v>
      </c>
      <c r="AR15" s="136">
        <v>12</v>
      </c>
      <c r="AS15" s="131">
        <f t="shared" si="8"/>
        <v>0</v>
      </c>
      <c r="AT15" s="120"/>
      <c r="AU15" s="136">
        <f t="shared" si="21"/>
        <v>2028</v>
      </c>
      <c r="AV15" s="129">
        <f t="shared" si="33"/>
        <v>0</v>
      </c>
      <c r="AW15" s="136">
        <v>12</v>
      </c>
      <c r="AX15" s="131">
        <f t="shared" si="9"/>
        <v>0</v>
      </c>
      <c r="AY15" s="120"/>
      <c r="AZ15" s="136">
        <f t="shared" si="22"/>
        <v>2028</v>
      </c>
      <c r="BA15" s="129">
        <f t="shared" si="34"/>
        <v>0</v>
      </c>
      <c r="BB15" s="136">
        <v>12</v>
      </c>
      <c r="BC15" s="131">
        <f t="shared" si="10"/>
        <v>0</v>
      </c>
      <c r="BE15" s="136">
        <f t="shared" si="23"/>
        <v>2028</v>
      </c>
      <c r="BF15" s="129">
        <f t="shared" si="35"/>
        <v>0</v>
      </c>
      <c r="BG15" s="136">
        <v>12</v>
      </c>
      <c r="BH15" s="131">
        <f t="shared" si="11"/>
        <v>0</v>
      </c>
    </row>
    <row r="16" spans="2:60">
      <c r="B16" s="136">
        <f t="shared" si="12"/>
        <v>2029</v>
      </c>
      <c r="C16" s="129">
        <f t="shared" si="24"/>
        <v>53.64</v>
      </c>
      <c r="D16" s="136">
        <v>12</v>
      </c>
      <c r="E16" s="131">
        <f t="shared" si="0"/>
        <v>53.640000000000008</v>
      </c>
      <c r="F16" s="120"/>
      <c r="G16" s="136">
        <f t="shared" si="13"/>
        <v>2029</v>
      </c>
      <c r="H16" s="129">
        <f t="shared" si="25"/>
        <v>0</v>
      </c>
      <c r="I16" s="136">
        <v>12</v>
      </c>
      <c r="J16" s="131">
        <f t="shared" si="1"/>
        <v>0</v>
      </c>
      <c r="K16" s="120"/>
      <c r="L16" s="136">
        <f t="shared" si="14"/>
        <v>2029</v>
      </c>
      <c r="M16" s="129">
        <f t="shared" si="26"/>
        <v>0</v>
      </c>
      <c r="N16" s="136">
        <v>12</v>
      </c>
      <c r="O16" s="131">
        <f t="shared" si="2"/>
        <v>0</v>
      </c>
      <c r="Q16" s="136">
        <f t="shared" si="15"/>
        <v>2029</v>
      </c>
      <c r="R16" s="129">
        <f t="shared" si="27"/>
        <v>2.88</v>
      </c>
      <c r="S16" s="136">
        <v>12</v>
      </c>
      <c r="T16" s="131">
        <f t="shared" si="3"/>
        <v>2.8800000000000003</v>
      </c>
      <c r="U16" s="120"/>
      <c r="V16" s="136">
        <f t="shared" si="16"/>
        <v>2029</v>
      </c>
      <c r="W16" s="129">
        <f t="shared" si="28"/>
        <v>0.44</v>
      </c>
      <c r="X16" s="136">
        <v>12</v>
      </c>
      <c r="Y16" s="131">
        <f t="shared" si="4"/>
        <v>0.44</v>
      </c>
      <c r="Z16" s="120"/>
      <c r="AA16" s="136">
        <f t="shared" si="17"/>
        <v>2029</v>
      </c>
      <c r="AB16" s="129">
        <f t="shared" si="29"/>
        <v>1.69</v>
      </c>
      <c r="AC16" s="136">
        <v>12</v>
      </c>
      <c r="AD16" s="131">
        <f t="shared" si="5"/>
        <v>1.6900000000000002</v>
      </c>
      <c r="AE16" s="120"/>
      <c r="AF16" s="136">
        <f t="shared" si="18"/>
        <v>2029</v>
      </c>
      <c r="AG16" s="129">
        <f t="shared" si="30"/>
        <v>0</v>
      </c>
      <c r="AH16" s="136">
        <v>12</v>
      </c>
      <c r="AI16" s="131">
        <f t="shared" si="6"/>
        <v>0</v>
      </c>
      <c r="AJ16" s="120"/>
      <c r="AK16" s="136">
        <f t="shared" si="19"/>
        <v>2029</v>
      </c>
      <c r="AL16" s="129">
        <f t="shared" si="31"/>
        <v>0</v>
      </c>
      <c r="AM16" s="136">
        <v>12</v>
      </c>
      <c r="AN16" s="131">
        <f t="shared" si="7"/>
        <v>0</v>
      </c>
      <c r="AO16" s="120"/>
      <c r="AP16" s="136">
        <f t="shared" si="20"/>
        <v>2029</v>
      </c>
      <c r="AQ16" s="129">
        <f t="shared" si="32"/>
        <v>0</v>
      </c>
      <c r="AR16" s="136">
        <v>12</v>
      </c>
      <c r="AS16" s="131">
        <f t="shared" si="8"/>
        <v>0</v>
      </c>
      <c r="AT16" s="120"/>
      <c r="AU16" s="136">
        <f t="shared" si="21"/>
        <v>2029</v>
      </c>
      <c r="AV16" s="129">
        <f t="shared" si="33"/>
        <v>0</v>
      </c>
      <c r="AW16" s="136">
        <v>12</v>
      </c>
      <c r="AX16" s="131">
        <f t="shared" si="9"/>
        <v>0</v>
      </c>
      <c r="AY16" s="120"/>
      <c r="AZ16" s="355">
        <f t="shared" si="22"/>
        <v>2029</v>
      </c>
      <c r="BA16" s="129">
        <f t="shared" si="34"/>
        <v>0</v>
      </c>
      <c r="BB16" s="136">
        <v>12</v>
      </c>
      <c r="BC16" s="131">
        <f t="shared" si="10"/>
        <v>0</v>
      </c>
      <c r="BE16" s="136">
        <f t="shared" si="23"/>
        <v>2029</v>
      </c>
      <c r="BF16" s="129">
        <f t="shared" si="35"/>
        <v>0</v>
      </c>
      <c r="BG16" s="136">
        <v>12</v>
      </c>
      <c r="BH16" s="131">
        <f t="shared" si="11"/>
        <v>0</v>
      </c>
    </row>
    <row r="17" spans="2:60">
      <c r="B17" s="136">
        <f t="shared" si="12"/>
        <v>2030</v>
      </c>
      <c r="C17" s="129">
        <f t="shared" si="24"/>
        <v>54.82</v>
      </c>
      <c r="D17" s="136">
        <v>12</v>
      </c>
      <c r="E17" s="131">
        <f t="shared" si="0"/>
        <v>54.82</v>
      </c>
      <c r="F17" s="120"/>
      <c r="G17" s="355">
        <f t="shared" si="13"/>
        <v>2030</v>
      </c>
      <c r="H17" s="129">
        <f t="shared" si="25"/>
        <v>12.097273854334603</v>
      </c>
      <c r="I17" s="136">
        <v>12</v>
      </c>
      <c r="J17" s="131">
        <f t="shared" si="1"/>
        <v>12.097273854334603</v>
      </c>
      <c r="K17" s="120"/>
      <c r="L17" s="136">
        <f t="shared" si="14"/>
        <v>2030</v>
      </c>
      <c r="M17" s="129">
        <f t="shared" si="26"/>
        <v>0</v>
      </c>
      <c r="N17" s="136">
        <v>12</v>
      </c>
      <c r="O17" s="131">
        <f t="shared" si="2"/>
        <v>0</v>
      </c>
      <c r="Q17" s="136">
        <f t="shared" si="15"/>
        <v>2030</v>
      </c>
      <c r="R17" s="129">
        <f t="shared" si="27"/>
        <v>2.94</v>
      </c>
      <c r="S17" s="136">
        <v>12</v>
      </c>
      <c r="T17" s="131">
        <f t="shared" si="3"/>
        <v>2.94</v>
      </c>
      <c r="U17" s="120"/>
      <c r="V17" s="136">
        <f t="shared" si="16"/>
        <v>2030</v>
      </c>
      <c r="W17" s="129">
        <f t="shared" si="28"/>
        <v>0.45</v>
      </c>
      <c r="X17" s="136">
        <v>12</v>
      </c>
      <c r="Y17" s="131">
        <f t="shared" si="4"/>
        <v>0.45</v>
      </c>
      <c r="Z17" s="120"/>
      <c r="AA17" s="136">
        <f t="shared" si="17"/>
        <v>2030</v>
      </c>
      <c r="AB17" s="129">
        <f t="shared" si="29"/>
        <v>1.73</v>
      </c>
      <c r="AC17" s="136">
        <v>12</v>
      </c>
      <c r="AD17" s="131">
        <f t="shared" si="5"/>
        <v>1.7299999999999998</v>
      </c>
      <c r="AE17" s="120"/>
      <c r="AF17" s="355">
        <f t="shared" si="18"/>
        <v>2030</v>
      </c>
      <c r="AG17" s="129">
        <f t="shared" si="30"/>
        <v>21.577297145999619</v>
      </c>
      <c r="AH17" s="136">
        <v>12</v>
      </c>
      <c r="AI17" s="131">
        <f t="shared" si="6"/>
        <v>21.577297145999619</v>
      </c>
      <c r="AJ17" s="120"/>
      <c r="AK17" s="136">
        <f t="shared" si="19"/>
        <v>2030</v>
      </c>
      <c r="AL17" s="129">
        <f t="shared" si="31"/>
        <v>0</v>
      </c>
      <c r="AM17" s="136">
        <v>12</v>
      </c>
      <c r="AN17" s="131">
        <f t="shared" si="7"/>
        <v>0</v>
      </c>
      <c r="AO17" s="120"/>
      <c r="AP17" s="136">
        <f t="shared" si="20"/>
        <v>2030</v>
      </c>
      <c r="AQ17" s="129">
        <f t="shared" si="32"/>
        <v>0</v>
      </c>
      <c r="AR17" s="136">
        <v>12</v>
      </c>
      <c r="AS17" s="131">
        <f t="shared" si="8"/>
        <v>0</v>
      </c>
      <c r="AT17" s="120"/>
      <c r="AU17" s="136">
        <f t="shared" si="21"/>
        <v>2030</v>
      </c>
      <c r="AV17" s="129">
        <f t="shared" si="33"/>
        <v>0</v>
      </c>
      <c r="AW17" s="136">
        <v>12</v>
      </c>
      <c r="AX17" s="131">
        <f t="shared" si="9"/>
        <v>0</v>
      </c>
      <c r="AY17" s="120"/>
      <c r="AZ17" s="136">
        <f t="shared" si="22"/>
        <v>2030</v>
      </c>
      <c r="BA17" s="129">
        <f t="shared" si="34"/>
        <v>0</v>
      </c>
      <c r="BB17" s="136">
        <v>12</v>
      </c>
      <c r="BC17" s="131">
        <f t="shared" si="10"/>
        <v>0</v>
      </c>
      <c r="BE17" s="136">
        <f t="shared" si="23"/>
        <v>2030</v>
      </c>
      <c r="BF17" s="129">
        <f t="shared" si="35"/>
        <v>0</v>
      </c>
      <c r="BG17" s="136">
        <v>12</v>
      </c>
      <c r="BH17" s="131">
        <f t="shared" si="11"/>
        <v>0</v>
      </c>
    </row>
    <row r="18" spans="2:60">
      <c r="B18" s="136">
        <f t="shared" si="12"/>
        <v>2031</v>
      </c>
      <c r="C18" s="129">
        <f t="shared" si="24"/>
        <v>56.03</v>
      </c>
      <c r="D18" s="136">
        <v>12</v>
      </c>
      <c r="E18" s="131">
        <f t="shared" si="0"/>
        <v>56.03</v>
      </c>
      <c r="F18" s="120"/>
      <c r="G18" s="136">
        <f t="shared" si="13"/>
        <v>2031</v>
      </c>
      <c r="H18" s="129">
        <f t="shared" si="25"/>
        <v>12.36</v>
      </c>
      <c r="I18" s="136">
        <v>12</v>
      </c>
      <c r="J18" s="131">
        <f t="shared" si="1"/>
        <v>12.36</v>
      </c>
      <c r="K18" s="120"/>
      <c r="L18" s="136">
        <f t="shared" si="14"/>
        <v>2031</v>
      </c>
      <c r="M18" s="129">
        <f t="shared" si="26"/>
        <v>0</v>
      </c>
      <c r="N18" s="136">
        <v>12</v>
      </c>
      <c r="O18" s="131">
        <f t="shared" si="2"/>
        <v>0</v>
      </c>
      <c r="Q18" s="136">
        <f t="shared" si="15"/>
        <v>2031</v>
      </c>
      <c r="R18" s="129">
        <f t="shared" si="27"/>
        <v>3</v>
      </c>
      <c r="S18" s="136">
        <v>12</v>
      </c>
      <c r="T18" s="131">
        <f t="shared" si="3"/>
        <v>3</v>
      </c>
      <c r="U18" s="120"/>
      <c r="V18" s="136">
        <f t="shared" si="16"/>
        <v>2031</v>
      </c>
      <c r="W18" s="129">
        <f t="shared" si="28"/>
        <v>0.46</v>
      </c>
      <c r="X18" s="136">
        <v>12</v>
      </c>
      <c r="Y18" s="131">
        <f t="shared" si="4"/>
        <v>0.46</v>
      </c>
      <c r="Z18" s="120"/>
      <c r="AA18" s="136">
        <f t="shared" si="17"/>
        <v>2031</v>
      </c>
      <c r="AB18" s="129">
        <f t="shared" si="29"/>
        <v>1.77</v>
      </c>
      <c r="AC18" s="136">
        <v>12</v>
      </c>
      <c r="AD18" s="131">
        <f t="shared" si="5"/>
        <v>1.7700000000000002</v>
      </c>
      <c r="AE18" s="120"/>
      <c r="AF18" s="136">
        <f t="shared" si="18"/>
        <v>2031</v>
      </c>
      <c r="AG18" s="129">
        <f t="shared" si="30"/>
        <v>22.05</v>
      </c>
      <c r="AH18" s="136">
        <v>12</v>
      </c>
      <c r="AI18" s="131">
        <f t="shared" si="6"/>
        <v>22.05</v>
      </c>
      <c r="AJ18" s="120"/>
      <c r="AK18" s="136">
        <f t="shared" si="19"/>
        <v>2031</v>
      </c>
      <c r="AL18" s="129">
        <f t="shared" si="31"/>
        <v>0</v>
      </c>
      <c r="AM18" s="136">
        <v>12</v>
      </c>
      <c r="AN18" s="131">
        <f t="shared" si="7"/>
        <v>0</v>
      </c>
      <c r="AO18" s="120"/>
      <c r="AP18" s="136">
        <f t="shared" si="20"/>
        <v>2031</v>
      </c>
      <c r="AQ18" s="129">
        <f t="shared" si="32"/>
        <v>0</v>
      </c>
      <c r="AR18" s="136">
        <v>12</v>
      </c>
      <c r="AS18" s="131">
        <f t="shared" si="8"/>
        <v>0</v>
      </c>
      <c r="AT18" s="120"/>
      <c r="AU18" s="136">
        <f t="shared" si="21"/>
        <v>2031</v>
      </c>
      <c r="AV18" s="129">
        <f t="shared" si="33"/>
        <v>0</v>
      </c>
      <c r="AW18" s="136">
        <v>12</v>
      </c>
      <c r="AX18" s="131">
        <f t="shared" si="9"/>
        <v>0</v>
      </c>
      <c r="AY18" s="120"/>
      <c r="AZ18" s="136">
        <f t="shared" si="22"/>
        <v>2031</v>
      </c>
      <c r="BA18" s="129">
        <f t="shared" si="34"/>
        <v>0</v>
      </c>
      <c r="BB18" s="136">
        <v>12</v>
      </c>
      <c r="BC18" s="131">
        <f t="shared" si="10"/>
        <v>0</v>
      </c>
      <c r="BE18" s="136">
        <f t="shared" si="23"/>
        <v>2031</v>
      </c>
      <c r="BF18" s="129">
        <f t="shared" si="35"/>
        <v>0</v>
      </c>
      <c r="BG18" s="136">
        <v>12</v>
      </c>
      <c r="BH18" s="131">
        <f t="shared" si="11"/>
        <v>0</v>
      </c>
    </row>
    <row r="19" spans="2:60">
      <c r="B19" s="136">
        <f t="shared" si="12"/>
        <v>2032</v>
      </c>
      <c r="C19" s="129">
        <f t="shared" si="24"/>
        <v>57.26</v>
      </c>
      <c r="D19" s="136">
        <v>12</v>
      </c>
      <c r="E19" s="131">
        <f t="shared" si="0"/>
        <v>57.26</v>
      </c>
      <c r="F19" s="120"/>
      <c r="G19" s="136">
        <f t="shared" si="13"/>
        <v>2032</v>
      </c>
      <c r="H19" s="129">
        <f t="shared" si="25"/>
        <v>12.63</v>
      </c>
      <c r="I19" s="136">
        <v>12</v>
      </c>
      <c r="J19" s="131">
        <f t="shared" si="1"/>
        <v>12.63</v>
      </c>
      <c r="K19" s="120"/>
      <c r="L19" s="136">
        <f t="shared" si="14"/>
        <v>2032</v>
      </c>
      <c r="M19" s="129">
        <f t="shared" si="26"/>
        <v>0</v>
      </c>
      <c r="N19" s="136">
        <v>12</v>
      </c>
      <c r="O19" s="131">
        <f t="shared" si="2"/>
        <v>0</v>
      </c>
      <c r="Q19" s="136">
        <f t="shared" si="15"/>
        <v>2032</v>
      </c>
      <c r="R19" s="129">
        <f t="shared" si="27"/>
        <v>3.07</v>
      </c>
      <c r="S19" s="136">
        <v>12</v>
      </c>
      <c r="T19" s="131">
        <f t="shared" si="3"/>
        <v>3.07</v>
      </c>
      <c r="U19" s="120"/>
      <c r="V19" s="136">
        <f t="shared" si="16"/>
        <v>2032</v>
      </c>
      <c r="W19" s="129">
        <f t="shared" si="28"/>
        <v>0.47</v>
      </c>
      <c r="X19" s="136">
        <v>12</v>
      </c>
      <c r="Y19" s="131">
        <f t="shared" si="4"/>
        <v>0.47</v>
      </c>
      <c r="Z19" s="120"/>
      <c r="AA19" s="136">
        <f t="shared" si="17"/>
        <v>2032</v>
      </c>
      <c r="AB19" s="129">
        <f t="shared" si="29"/>
        <v>1.81</v>
      </c>
      <c r="AC19" s="136">
        <v>12</v>
      </c>
      <c r="AD19" s="131">
        <f t="shared" si="5"/>
        <v>1.8099999999999998</v>
      </c>
      <c r="AE19" s="120"/>
      <c r="AF19" s="136">
        <f t="shared" si="18"/>
        <v>2032</v>
      </c>
      <c r="AG19" s="129">
        <f t="shared" si="30"/>
        <v>22.54</v>
      </c>
      <c r="AH19" s="136">
        <v>12</v>
      </c>
      <c r="AI19" s="131">
        <f t="shared" si="6"/>
        <v>22.540000000000003</v>
      </c>
      <c r="AJ19" s="120"/>
      <c r="AK19" s="136">
        <f t="shared" si="19"/>
        <v>2032</v>
      </c>
      <c r="AL19" s="129">
        <f t="shared" si="31"/>
        <v>0</v>
      </c>
      <c r="AM19" s="136">
        <v>12</v>
      </c>
      <c r="AN19" s="131">
        <f t="shared" si="7"/>
        <v>0</v>
      </c>
      <c r="AO19" s="120"/>
      <c r="AP19" s="136">
        <f t="shared" si="20"/>
        <v>2032</v>
      </c>
      <c r="AQ19" s="129">
        <f t="shared" si="32"/>
        <v>0</v>
      </c>
      <c r="AR19" s="136">
        <v>12</v>
      </c>
      <c r="AS19" s="131">
        <f t="shared" si="8"/>
        <v>0</v>
      </c>
      <c r="AT19" s="120"/>
      <c r="AU19" s="136">
        <f t="shared" si="21"/>
        <v>2032</v>
      </c>
      <c r="AV19" s="129">
        <f t="shared" si="33"/>
        <v>0</v>
      </c>
      <c r="AW19" s="136">
        <v>12</v>
      </c>
      <c r="AX19" s="131">
        <f t="shared" si="9"/>
        <v>0</v>
      </c>
      <c r="AY19" s="120"/>
      <c r="AZ19" s="136">
        <f t="shared" si="22"/>
        <v>2032</v>
      </c>
      <c r="BA19" s="129">
        <f t="shared" si="34"/>
        <v>0</v>
      </c>
      <c r="BB19" s="136">
        <v>12</v>
      </c>
      <c r="BC19" s="131">
        <f t="shared" si="10"/>
        <v>0</v>
      </c>
      <c r="BE19" s="136">
        <f t="shared" si="23"/>
        <v>2032</v>
      </c>
      <c r="BF19" s="129">
        <f t="shared" si="35"/>
        <v>0</v>
      </c>
      <c r="BG19" s="136">
        <v>12</v>
      </c>
      <c r="BH19" s="131">
        <f t="shared" si="11"/>
        <v>0</v>
      </c>
    </row>
    <row r="20" spans="2:60">
      <c r="B20" s="136">
        <f t="shared" si="12"/>
        <v>2033</v>
      </c>
      <c r="C20" s="129">
        <f t="shared" si="24"/>
        <v>58.46</v>
      </c>
      <c r="D20" s="136">
        <v>12</v>
      </c>
      <c r="E20" s="131">
        <f t="shared" si="0"/>
        <v>58.46</v>
      </c>
      <c r="F20" s="120"/>
      <c r="G20" s="136">
        <f t="shared" si="13"/>
        <v>2033</v>
      </c>
      <c r="H20" s="129">
        <f t="shared" si="25"/>
        <v>12.9</v>
      </c>
      <c r="I20" s="136">
        <v>12</v>
      </c>
      <c r="J20" s="131">
        <f t="shared" si="1"/>
        <v>12.9</v>
      </c>
      <c r="K20" s="120"/>
      <c r="L20" s="136">
        <f t="shared" si="14"/>
        <v>2033</v>
      </c>
      <c r="M20" s="129">
        <f t="shared" si="26"/>
        <v>0</v>
      </c>
      <c r="N20" s="136">
        <v>12</v>
      </c>
      <c r="O20" s="131">
        <f t="shared" si="2"/>
        <v>0</v>
      </c>
      <c r="Q20" s="136">
        <f t="shared" si="15"/>
        <v>2033</v>
      </c>
      <c r="R20" s="129">
        <f t="shared" si="27"/>
        <v>3.13</v>
      </c>
      <c r="S20" s="136">
        <v>12</v>
      </c>
      <c r="T20" s="131">
        <f t="shared" si="3"/>
        <v>3.1300000000000003</v>
      </c>
      <c r="U20" s="120"/>
      <c r="V20" s="136">
        <f t="shared" si="16"/>
        <v>2033</v>
      </c>
      <c r="W20" s="129">
        <f t="shared" si="28"/>
        <v>0.48</v>
      </c>
      <c r="X20" s="136">
        <v>12</v>
      </c>
      <c r="Y20" s="131">
        <f t="shared" si="4"/>
        <v>0.48</v>
      </c>
      <c r="Z20" s="120"/>
      <c r="AA20" s="136">
        <f t="shared" si="17"/>
        <v>2033</v>
      </c>
      <c r="AB20" s="129">
        <f t="shared" si="29"/>
        <v>1.85</v>
      </c>
      <c r="AC20" s="136">
        <v>12</v>
      </c>
      <c r="AD20" s="131">
        <f t="shared" si="5"/>
        <v>1.8500000000000003</v>
      </c>
      <c r="AE20" s="120"/>
      <c r="AF20" s="136">
        <f t="shared" si="18"/>
        <v>2033</v>
      </c>
      <c r="AG20" s="129">
        <f t="shared" si="30"/>
        <v>23.01</v>
      </c>
      <c r="AH20" s="136">
        <v>12</v>
      </c>
      <c r="AI20" s="131">
        <f t="shared" si="6"/>
        <v>23.01</v>
      </c>
      <c r="AJ20" s="120"/>
      <c r="AK20" s="355">
        <f t="shared" si="19"/>
        <v>2033</v>
      </c>
      <c r="AL20" s="129">
        <f t="shared" si="31"/>
        <v>11.261107127981489</v>
      </c>
      <c r="AM20" s="136">
        <v>12</v>
      </c>
      <c r="AN20" s="131">
        <f t="shared" si="7"/>
        <v>11.261107127981489</v>
      </c>
      <c r="AO20" s="120"/>
      <c r="AP20" s="136">
        <f t="shared" si="20"/>
        <v>2033</v>
      </c>
      <c r="AQ20" s="129">
        <f t="shared" si="32"/>
        <v>0</v>
      </c>
      <c r="AR20" s="136">
        <v>12</v>
      </c>
      <c r="AS20" s="131">
        <f t="shared" si="8"/>
        <v>0</v>
      </c>
      <c r="AT20" s="120"/>
      <c r="AU20" s="136">
        <f t="shared" si="21"/>
        <v>2033</v>
      </c>
      <c r="AV20" s="129">
        <f t="shared" si="33"/>
        <v>0</v>
      </c>
      <c r="AW20" s="136">
        <v>12</v>
      </c>
      <c r="AX20" s="131">
        <f t="shared" si="9"/>
        <v>0</v>
      </c>
      <c r="AY20" s="120"/>
      <c r="AZ20" s="136">
        <f t="shared" si="22"/>
        <v>2033</v>
      </c>
      <c r="BA20" s="129">
        <f t="shared" si="34"/>
        <v>0</v>
      </c>
      <c r="BB20" s="136">
        <v>12</v>
      </c>
      <c r="BC20" s="131">
        <f t="shared" si="10"/>
        <v>0</v>
      </c>
      <c r="BE20" s="136">
        <f t="shared" si="23"/>
        <v>2033</v>
      </c>
      <c r="BF20" s="129">
        <f t="shared" si="35"/>
        <v>0</v>
      </c>
      <c r="BG20" s="136">
        <v>12</v>
      </c>
      <c r="BH20" s="131">
        <f t="shared" si="11"/>
        <v>0</v>
      </c>
    </row>
    <row r="21" spans="2:60">
      <c r="B21" s="136">
        <f t="shared" si="12"/>
        <v>2034</v>
      </c>
      <c r="C21" s="129">
        <f t="shared" si="24"/>
        <v>59.69</v>
      </c>
      <c r="D21" s="136">
        <v>12</v>
      </c>
      <c r="E21" s="131">
        <f t="shared" si="0"/>
        <v>59.69</v>
      </c>
      <c r="F21" s="120"/>
      <c r="G21" s="136">
        <f t="shared" si="13"/>
        <v>2034</v>
      </c>
      <c r="H21" s="129">
        <f t="shared" si="25"/>
        <v>13.17</v>
      </c>
      <c r="I21" s="136">
        <v>12</v>
      </c>
      <c r="J21" s="131">
        <f t="shared" si="1"/>
        <v>13.17</v>
      </c>
      <c r="K21" s="120"/>
      <c r="L21" s="136">
        <f t="shared" si="14"/>
        <v>2034</v>
      </c>
      <c r="M21" s="129">
        <f t="shared" si="26"/>
        <v>0</v>
      </c>
      <c r="N21" s="136">
        <v>12</v>
      </c>
      <c r="O21" s="131">
        <f t="shared" si="2"/>
        <v>0</v>
      </c>
      <c r="Q21" s="136">
        <f t="shared" si="15"/>
        <v>2034</v>
      </c>
      <c r="R21" s="129">
        <f t="shared" si="27"/>
        <v>3.2</v>
      </c>
      <c r="S21" s="136">
        <v>12</v>
      </c>
      <c r="T21" s="131">
        <f t="shared" si="3"/>
        <v>3.2000000000000006</v>
      </c>
      <c r="U21" s="120"/>
      <c r="V21" s="136">
        <f t="shared" si="16"/>
        <v>2034</v>
      </c>
      <c r="W21" s="129">
        <f t="shared" si="28"/>
        <v>0.49</v>
      </c>
      <c r="X21" s="136">
        <v>12</v>
      </c>
      <c r="Y21" s="131">
        <f t="shared" si="4"/>
        <v>0.49</v>
      </c>
      <c r="Z21" s="120"/>
      <c r="AA21" s="136">
        <f t="shared" si="17"/>
        <v>2034</v>
      </c>
      <c r="AB21" s="129">
        <f t="shared" si="29"/>
        <v>1.89</v>
      </c>
      <c r="AC21" s="136">
        <v>12</v>
      </c>
      <c r="AD21" s="131">
        <f t="shared" si="5"/>
        <v>1.89</v>
      </c>
      <c r="AE21" s="120"/>
      <c r="AF21" s="136">
        <f t="shared" si="18"/>
        <v>2034</v>
      </c>
      <c r="AG21" s="129">
        <f t="shared" si="30"/>
        <v>23.49</v>
      </c>
      <c r="AH21" s="136">
        <v>12</v>
      </c>
      <c r="AI21" s="131">
        <f t="shared" si="6"/>
        <v>23.49</v>
      </c>
      <c r="AJ21" s="120"/>
      <c r="AK21" s="136">
        <f t="shared" si="19"/>
        <v>2034</v>
      </c>
      <c r="AL21" s="129">
        <f t="shared" si="31"/>
        <v>11.5</v>
      </c>
      <c r="AM21" s="136">
        <v>12</v>
      </c>
      <c r="AN21" s="131">
        <f t="shared" si="7"/>
        <v>11.5</v>
      </c>
      <c r="AO21" s="120"/>
      <c r="AP21" s="136">
        <f t="shared" si="20"/>
        <v>2034</v>
      </c>
      <c r="AQ21" s="129">
        <f t="shared" si="32"/>
        <v>0</v>
      </c>
      <c r="AR21" s="136">
        <v>12</v>
      </c>
      <c r="AS21" s="131">
        <f t="shared" si="8"/>
        <v>0</v>
      </c>
      <c r="AT21" s="120"/>
      <c r="AU21" s="136">
        <f t="shared" si="21"/>
        <v>2034</v>
      </c>
      <c r="AV21" s="129">
        <f t="shared" si="33"/>
        <v>0</v>
      </c>
      <c r="AW21" s="136">
        <v>12</v>
      </c>
      <c r="AX21" s="131">
        <f t="shared" si="9"/>
        <v>0</v>
      </c>
      <c r="AY21" s="120"/>
      <c r="AZ21" s="136">
        <f t="shared" si="22"/>
        <v>2034</v>
      </c>
      <c r="BA21" s="129">
        <f t="shared" si="34"/>
        <v>0</v>
      </c>
      <c r="BB21" s="136">
        <v>12</v>
      </c>
      <c r="BC21" s="131">
        <f t="shared" si="10"/>
        <v>0</v>
      </c>
      <c r="BE21" s="136">
        <f t="shared" si="23"/>
        <v>2034</v>
      </c>
      <c r="BF21" s="129">
        <f t="shared" si="35"/>
        <v>0</v>
      </c>
      <c r="BG21" s="136">
        <v>12</v>
      </c>
      <c r="BH21" s="131">
        <f t="shared" si="11"/>
        <v>0</v>
      </c>
    </row>
    <row r="22" spans="2:60">
      <c r="B22" s="136">
        <f t="shared" si="12"/>
        <v>2035</v>
      </c>
      <c r="C22" s="129">
        <f t="shared" si="24"/>
        <v>60.94</v>
      </c>
      <c r="D22" s="136">
        <v>12</v>
      </c>
      <c r="E22" s="131">
        <f t="shared" si="0"/>
        <v>60.94</v>
      </c>
      <c r="F22" s="120"/>
      <c r="G22" s="136">
        <f t="shared" si="13"/>
        <v>2035</v>
      </c>
      <c r="H22" s="129">
        <f t="shared" si="25"/>
        <v>13.45</v>
      </c>
      <c r="I22" s="136">
        <v>12</v>
      </c>
      <c r="J22" s="131">
        <f t="shared" si="1"/>
        <v>13.449999999999998</v>
      </c>
      <c r="K22" s="120"/>
      <c r="L22" s="136">
        <f t="shared" si="14"/>
        <v>2035</v>
      </c>
      <c r="M22" s="129">
        <f t="shared" si="26"/>
        <v>0</v>
      </c>
      <c r="N22" s="136">
        <v>12</v>
      </c>
      <c r="O22" s="131">
        <f t="shared" si="2"/>
        <v>0</v>
      </c>
      <c r="Q22" s="136">
        <f t="shared" si="15"/>
        <v>2035</v>
      </c>
      <c r="R22" s="129">
        <f t="shared" si="27"/>
        <v>3.27</v>
      </c>
      <c r="S22" s="136">
        <v>12</v>
      </c>
      <c r="T22" s="131">
        <f t="shared" si="3"/>
        <v>3.27</v>
      </c>
      <c r="U22" s="120"/>
      <c r="V22" s="136">
        <f t="shared" si="16"/>
        <v>2035</v>
      </c>
      <c r="W22" s="129">
        <f t="shared" si="28"/>
        <v>0.5</v>
      </c>
      <c r="X22" s="136">
        <v>12</v>
      </c>
      <c r="Y22" s="131">
        <f t="shared" si="4"/>
        <v>0.5</v>
      </c>
      <c r="Z22" s="120"/>
      <c r="AA22" s="136">
        <f t="shared" si="17"/>
        <v>2035</v>
      </c>
      <c r="AB22" s="129">
        <f t="shared" si="29"/>
        <v>1.93</v>
      </c>
      <c r="AC22" s="136">
        <v>12</v>
      </c>
      <c r="AD22" s="131">
        <f t="shared" si="5"/>
        <v>1.93</v>
      </c>
      <c r="AE22" s="120"/>
      <c r="AF22" s="136">
        <f t="shared" si="18"/>
        <v>2035</v>
      </c>
      <c r="AG22" s="129">
        <f t="shared" si="30"/>
        <v>23.98</v>
      </c>
      <c r="AH22" s="136">
        <v>12</v>
      </c>
      <c r="AI22" s="131">
        <f t="shared" si="6"/>
        <v>23.98</v>
      </c>
      <c r="AJ22" s="120"/>
      <c r="AK22" s="136">
        <f t="shared" si="19"/>
        <v>2035</v>
      </c>
      <c r="AL22" s="129">
        <f t="shared" si="31"/>
        <v>11.74</v>
      </c>
      <c r="AM22" s="136">
        <v>12</v>
      </c>
      <c r="AN22" s="131">
        <f t="shared" si="7"/>
        <v>11.74</v>
      </c>
      <c r="AO22" s="120"/>
      <c r="AP22" s="136">
        <f t="shared" si="20"/>
        <v>2035</v>
      </c>
      <c r="AQ22" s="129">
        <f t="shared" si="32"/>
        <v>0</v>
      </c>
      <c r="AR22" s="136">
        <v>12</v>
      </c>
      <c r="AS22" s="131">
        <f t="shared" si="8"/>
        <v>0</v>
      </c>
      <c r="AT22" s="120"/>
      <c r="AU22" s="136">
        <f t="shared" si="21"/>
        <v>2035</v>
      </c>
      <c r="AV22" s="129">
        <f t="shared" si="33"/>
        <v>0</v>
      </c>
      <c r="AW22" s="136">
        <v>12</v>
      </c>
      <c r="AX22" s="131">
        <f t="shared" si="9"/>
        <v>0</v>
      </c>
      <c r="AY22" s="120"/>
      <c r="AZ22" s="136">
        <f t="shared" si="22"/>
        <v>2035</v>
      </c>
      <c r="BA22" s="129">
        <f t="shared" si="34"/>
        <v>0</v>
      </c>
      <c r="BB22" s="136">
        <v>12</v>
      </c>
      <c r="BC22" s="131">
        <f t="shared" si="10"/>
        <v>0</v>
      </c>
      <c r="BE22" s="136">
        <f t="shared" si="23"/>
        <v>2035</v>
      </c>
      <c r="BF22" s="129">
        <f t="shared" si="35"/>
        <v>0</v>
      </c>
      <c r="BG22" s="136">
        <v>12</v>
      </c>
      <c r="BH22" s="131">
        <f t="shared" si="11"/>
        <v>0</v>
      </c>
    </row>
    <row r="23" spans="2:60">
      <c r="B23" s="136">
        <f t="shared" si="12"/>
        <v>2036</v>
      </c>
      <c r="C23" s="129">
        <f t="shared" si="24"/>
        <v>62.22</v>
      </c>
      <c r="D23" s="136">
        <v>12</v>
      </c>
      <c r="E23" s="131">
        <f t="shared" si="0"/>
        <v>62.22</v>
      </c>
      <c r="F23" s="120"/>
      <c r="G23" s="136">
        <f t="shared" si="13"/>
        <v>2036</v>
      </c>
      <c r="H23" s="129">
        <f t="shared" si="25"/>
        <v>13.73</v>
      </c>
      <c r="I23" s="136">
        <v>12</v>
      </c>
      <c r="J23" s="131">
        <f t="shared" si="1"/>
        <v>13.729999999999999</v>
      </c>
      <c r="K23" s="120"/>
      <c r="L23" s="355">
        <f t="shared" si="14"/>
        <v>2036</v>
      </c>
      <c r="M23" s="129">
        <f t="shared" si="26"/>
        <v>31.092888780208423</v>
      </c>
      <c r="N23" s="136">
        <v>12</v>
      </c>
      <c r="O23" s="131">
        <f t="shared" si="2"/>
        <v>31.092888780208423</v>
      </c>
      <c r="Q23" s="136">
        <f t="shared" si="15"/>
        <v>2036</v>
      </c>
      <c r="R23" s="129">
        <f t="shared" si="27"/>
        <v>3.34</v>
      </c>
      <c r="S23" s="136">
        <v>12</v>
      </c>
      <c r="T23" s="131">
        <f t="shared" si="3"/>
        <v>3.34</v>
      </c>
      <c r="U23" s="120"/>
      <c r="V23" s="136">
        <f t="shared" si="16"/>
        <v>2036</v>
      </c>
      <c r="W23" s="129">
        <f t="shared" si="28"/>
        <v>0.51</v>
      </c>
      <c r="X23" s="136">
        <v>12</v>
      </c>
      <c r="Y23" s="131">
        <f t="shared" si="4"/>
        <v>0.51</v>
      </c>
      <c r="Z23" s="120"/>
      <c r="AA23" s="136">
        <f t="shared" si="17"/>
        <v>2036</v>
      </c>
      <c r="AB23" s="129">
        <f t="shared" si="29"/>
        <v>1.97</v>
      </c>
      <c r="AC23" s="136">
        <v>12</v>
      </c>
      <c r="AD23" s="131">
        <f t="shared" si="5"/>
        <v>1.97</v>
      </c>
      <c r="AE23" s="120"/>
      <c r="AF23" s="136">
        <f t="shared" si="18"/>
        <v>2036</v>
      </c>
      <c r="AG23" s="129">
        <f t="shared" si="30"/>
        <v>24.48</v>
      </c>
      <c r="AH23" s="136">
        <v>12</v>
      </c>
      <c r="AI23" s="131">
        <f t="shared" si="6"/>
        <v>24.48</v>
      </c>
      <c r="AJ23" s="120"/>
      <c r="AK23" s="136">
        <f t="shared" si="19"/>
        <v>2036</v>
      </c>
      <c r="AL23" s="129">
        <f t="shared" si="31"/>
        <v>11.99</v>
      </c>
      <c r="AM23" s="136">
        <v>12</v>
      </c>
      <c r="AN23" s="131">
        <f t="shared" si="7"/>
        <v>11.99</v>
      </c>
      <c r="AO23" s="120"/>
      <c r="AP23" s="136">
        <f t="shared" si="20"/>
        <v>2036</v>
      </c>
      <c r="AQ23" s="129">
        <f t="shared" si="32"/>
        <v>0</v>
      </c>
      <c r="AR23" s="136">
        <v>12</v>
      </c>
      <c r="AS23" s="131">
        <f t="shared" si="8"/>
        <v>0</v>
      </c>
      <c r="AT23" s="120"/>
      <c r="AU23" s="136">
        <f t="shared" si="21"/>
        <v>2036</v>
      </c>
      <c r="AV23" s="129">
        <f t="shared" si="33"/>
        <v>0</v>
      </c>
      <c r="AW23" s="136">
        <v>12</v>
      </c>
      <c r="AX23" s="131">
        <f t="shared" si="9"/>
        <v>0</v>
      </c>
      <c r="AY23" s="120"/>
      <c r="AZ23" s="136">
        <f t="shared" si="22"/>
        <v>2036</v>
      </c>
      <c r="BA23" s="129">
        <f t="shared" si="34"/>
        <v>0</v>
      </c>
      <c r="BB23" s="136">
        <v>12</v>
      </c>
      <c r="BC23" s="131">
        <f t="shared" si="10"/>
        <v>0</v>
      </c>
      <c r="BE23" s="136">
        <f t="shared" si="23"/>
        <v>2036</v>
      </c>
      <c r="BF23" s="129">
        <f t="shared" si="35"/>
        <v>0</v>
      </c>
      <c r="BG23" s="136">
        <v>12</v>
      </c>
      <c r="BH23" s="131">
        <f t="shared" si="11"/>
        <v>0</v>
      </c>
    </row>
    <row r="24" spans="2:60">
      <c r="B24" s="136">
        <f t="shared" si="12"/>
        <v>2037</v>
      </c>
      <c r="C24" s="129">
        <f t="shared" si="24"/>
        <v>63.53</v>
      </c>
      <c r="D24" s="136">
        <v>12</v>
      </c>
      <c r="E24" s="131">
        <f t="shared" si="0"/>
        <v>63.53</v>
      </c>
      <c r="F24" s="120"/>
      <c r="G24" s="136">
        <f t="shared" si="13"/>
        <v>2037</v>
      </c>
      <c r="H24" s="129">
        <f t="shared" si="25"/>
        <v>14.02</v>
      </c>
      <c r="I24" s="136">
        <v>12</v>
      </c>
      <c r="J24" s="131">
        <f t="shared" si="1"/>
        <v>14.020000000000001</v>
      </c>
      <c r="K24" s="120"/>
      <c r="L24" s="136">
        <f t="shared" si="14"/>
        <v>2037</v>
      </c>
      <c r="M24" s="129">
        <f t="shared" si="26"/>
        <v>31.75</v>
      </c>
      <c r="N24" s="136">
        <v>12</v>
      </c>
      <c r="O24" s="131">
        <f t="shared" si="2"/>
        <v>31.75</v>
      </c>
      <c r="Q24" s="136">
        <f t="shared" si="15"/>
        <v>2037</v>
      </c>
      <c r="R24" s="129">
        <f t="shared" si="27"/>
        <v>3.41</v>
      </c>
      <c r="S24" s="136">
        <v>12</v>
      </c>
      <c r="T24" s="131">
        <f t="shared" si="3"/>
        <v>3.41</v>
      </c>
      <c r="U24" s="120"/>
      <c r="V24" s="136">
        <f t="shared" si="16"/>
        <v>2037</v>
      </c>
      <c r="W24" s="129">
        <f t="shared" si="28"/>
        <v>0.52</v>
      </c>
      <c r="X24" s="136">
        <v>12</v>
      </c>
      <c r="Y24" s="131">
        <f t="shared" si="4"/>
        <v>0.52</v>
      </c>
      <c r="Z24" s="120"/>
      <c r="AA24" s="136">
        <f t="shared" si="17"/>
        <v>2037</v>
      </c>
      <c r="AB24" s="129">
        <f t="shared" si="29"/>
        <v>2.0099999999999998</v>
      </c>
      <c r="AC24" s="136">
        <v>12</v>
      </c>
      <c r="AD24" s="131">
        <f t="shared" si="5"/>
        <v>2.0099999999999998</v>
      </c>
      <c r="AE24" s="120"/>
      <c r="AF24" s="136">
        <f t="shared" si="18"/>
        <v>2037</v>
      </c>
      <c r="AG24" s="129">
        <f t="shared" si="30"/>
        <v>24.99</v>
      </c>
      <c r="AH24" s="136">
        <v>12</v>
      </c>
      <c r="AI24" s="131">
        <f t="shared" si="6"/>
        <v>24.99</v>
      </c>
      <c r="AJ24" s="120"/>
      <c r="AK24" s="136">
        <f t="shared" si="19"/>
        <v>2037</v>
      </c>
      <c r="AL24" s="129">
        <f t="shared" si="31"/>
        <v>12.24</v>
      </c>
      <c r="AM24" s="136">
        <v>12</v>
      </c>
      <c r="AN24" s="131">
        <f t="shared" si="7"/>
        <v>12.24</v>
      </c>
      <c r="AO24" s="120"/>
      <c r="AP24" s="355">
        <f t="shared" si="20"/>
        <v>2037</v>
      </c>
      <c r="AQ24" s="129">
        <f t="shared" si="32"/>
        <v>4.7728292811563495</v>
      </c>
      <c r="AR24" s="136">
        <v>12</v>
      </c>
      <c r="AS24" s="131">
        <f t="shared" si="8"/>
        <v>4.7728292811563495</v>
      </c>
      <c r="AT24" s="120"/>
      <c r="AU24" s="355">
        <f t="shared" si="21"/>
        <v>2037</v>
      </c>
      <c r="AV24" s="129">
        <f t="shared" si="33"/>
        <v>5.4972551057881001</v>
      </c>
      <c r="AW24" s="136">
        <v>12</v>
      </c>
      <c r="AX24" s="131">
        <f t="shared" si="9"/>
        <v>5.4972551057881001</v>
      </c>
      <c r="AY24" s="120"/>
      <c r="AZ24" s="136">
        <f t="shared" si="22"/>
        <v>2037</v>
      </c>
      <c r="BA24" s="129">
        <f t="shared" si="34"/>
        <v>0</v>
      </c>
      <c r="BB24" s="136">
        <v>12</v>
      </c>
      <c r="BC24" s="131">
        <f t="shared" si="10"/>
        <v>0</v>
      </c>
      <c r="BE24" s="136">
        <f t="shared" si="23"/>
        <v>2037</v>
      </c>
      <c r="BF24" s="129">
        <f t="shared" si="35"/>
        <v>0</v>
      </c>
      <c r="BG24" s="136">
        <v>12</v>
      </c>
      <c r="BH24" s="131">
        <f t="shared" si="11"/>
        <v>0</v>
      </c>
    </row>
    <row r="25" spans="2:60">
      <c r="B25" s="136">
        <f t="shared" si="12"/>
        <v>2038</v>
      </c>
      <c r="C25" s="129">
        <f t="shared" si="24"/>
        <v>64.86</v>
      </c>
      <c r="D25" s="136">
        <v>12</v>
      </c>
      <c r="E25" s="131">
        <f t="shared" si="0"/>
        <v>64.86</v>
      </c>
      <c r="F25" s="120"/>
      <c r="G25" s="136">
        <f t="shared" si="13"/>
        <v>2038</v>
      </c>
      <c r="H25" s="129">
        <f t="shared" si="25"/>
        <v>14.31</v>
      </c>
      <c r="I25" s="136">
        <v>12</v>
      </c>
      <c r="J25" s="131">
        <f t="shared" si="1"/>
        <v>14.31</v>
      </c>
      <c r="K25" s="120"/>
      <c r="L25" s="136">
        <f t="shared" si="14"/>
        <v>2038</v>
      </c>
      <c r="M25" s="129">
        <f t="shared" si="26"/>
        <v>32.42</v>
      </c>
      <c r="N25" s="136">
        <v>12</v>
      </c>
      <c r="O25" s="131">
        <f t="shared" si="2"/>
        <v>32.42</v>
      </c>
      <c r="Q25" s="136">
        <f t="shared" si="15"/>
        <v>2038</v>
      </c>
      <c r="R25" s="129">
        <f t="shared" si="27"/>
        <v>3.48</v>
      </c>
      <c r="S25" s="136">
        <v>12</v>
      </c>
      <c r="T25" s="131">
        <f t="shared" si="3"/>
        <v>3.48</v>
      </c>
      <c r="U25" s="120"/>
      <c r="V25" s="136">
        <f t="shared" si="16"/>
        <v>2038</v>
      </c>
      <c r="W25" s="129">
        <f t="shared" si="28"/>
        <v>0.53</v>
      </c>
      <c r="X25" s="136">
        <v>12</v>
      </c>
      <c r="Y25" s="131">
        <f t="shared" si="4"/>
        <v>0.53</v>
      </c>
      <c r="Z25" s="120"/>
      <c r="AA25" s="136">
        <f t="shared" si="17"/>
        <v>2038</v>
      </c>
      <c r="AB25" s="129">
        <f t="shared" si="29"/>
        <v>2.0499999999999998</v>
      </c>
      <c r="AC25" s="136">
        <v>12</v>
      </c>
      <c r="AD25" s="131">
        <f t="shared" si="5"/>
        <v>2.0499999999999998</v>
      </c>
      <c r="AE25" s="120"/>
      <c r="AF25" s="136">
        <f t="shared" si="18"/>
        <v>2038</v>
      </c>
      <c r="AG25" s="129">
        <f t="shared" si="30"/>
        <v>25.51</v>
      </c>
      <c r="AH25" s="136">
        <v>12</v>
      </c>
      <c r="AI25" s="131">
        <f t="shared" si="6"/>
        <v>25.51</v>
      </c>
      <c r="AJ25" s="120"/>
      <c r="AK25" s="136">
        <f t="shared" si="19"/>
        <v>2038</v>
      </c>
      <c r="AL25" s="129">
        <f t="shared" si="31"/>
        <v>12.5</v>
      </c>
      <c r="AM25" s="136">
        <v>12</v>
      </c>
      <c r="AN25" s="131">
        <f t="shared" si="7"/>
        <v>12.5</v>
      </c>
      <c r="AO25" s="120"/>
      <c r="AP25" s="136">
        <f t="shared" si="20"/>
        <v>2038</v>
      </c>
      <c r="AQ25" s="129">
        <f t="shared" si="32"/>
        <v>4.87</v>
      </c>
      <c r="AR25" s="136">
        <v>12</v>
      </c>
      <c r="AS25" s="131">
        <f t="shared" si="8"/>
        <v>4.87</v>
      </c>
      <c r="AT25" s="120"/>
      <c r="AU25" s="136">
        <f t="shared" si="21"/>
        <v>2038</v>
      </c>
      <c r="AV25" s="129">
        <f t="shared" si="33"/>
        <v>5.61</v>
      </c>
      <c r="AW25" s="136">
        <v>12</v>
      </c>
      <c r="AX25" s="131">
        <f t="shared" si="9"/>
        <v>5.61</v>
      </c>
      <c r="AY25" s="120"/>
      <c r="AZ25" s="136">
        <f t="shared" si="22"/>
        <v>2038</v>
      </c>
      <c r="BA25" s="129">
        <f t="shared" si="34"/>
        <v>0</v>
      </c>
      <c r="BB25" s="136">
        <v>12</v>
      </c>
      <c r="BC25" s="131">
        <f t="shared" si="10"/>
        <v>0</v>
      </c>
      <c r="BE25" s="136">
        <f t="shared" si="23"/>
        <v>2038</v>
      </c>
      <c r="BF25" s="129">
        <f t="shared" si="35"/>
        <v>0</v>
      </c>
      <c r="BG25" s="136">
        <v>12</v>
      </c>
      <c r="BH25" s="131">
        <f t="shared" si="11"/>
        <v>0</v>
      </c>
    </row>
    <row r="26" spans="2:60">
      <c r="B26" s="136">
        <f t="shared" si="12"/>
        <v>2039</v>
      </c>
      <c r="C26" s="129">
        <f t="shared" si="24"/>
        <v>66.22</v>
      </c>
      <c r="D26" s="136">
        <v>12</v>
      </c>
      <c r="E26" s="131">
        <f t="shared" si="0"/>
        <v>66.22</v>
      </c>
      <c r="F26" s="120"/>
      <c r="G26" s="136">
        <f t="shared" si="13"/>
        <v>2039</v>
      </c>
      <c r="H26" s="129">
        <f t="shared" si="25"/>
        <v>14.61</v>
      </c>
      <c r="I26" s="136">
        <v>12</v>
      </c>
      <c r="J26" s="131">
        <f t="shared" si="1"/>
        <v>14.61</v>
      </c>
      <c r="K26" s="120"/>
      <c r="L26" s="136">
        <f t="shared" si="14"/>
        <v>2039</v>
      </c>
      <c r="M26" s="129">
        <f t="shared" si="26"/>
        <v>33.1</v>
      </c>
      <c r="N26" s="136">
        <v>12</v>
      </c>
      <c r="O26" s="131">
        <f t="shared" si="2"/>
        <v>33.1</v>
      </c>
      <c r="Q26" s="136">
        <f t="shared" si="15"/>
        <v>2039</v>
      </c>
      <c r="R26" s="129">
        <f t="shared" si="27"/>
        <v>3.55</v>
      </c>
      <c r="S26" s="136">
        <v>12</v>
      </c>
      <c r="T26" s="131">
        <f t="shared" si="3"/>
        <v>3.5499999999999994</v>
      </c>
      <c r="U26" s="120"/>
      <c r="V26" s="136">
        <f t="shared" si="16"/>
        <v>2039</v>
      </c>
      <c r="W26" s="129">
        <f t="shared" si="28"/>
        <v>0.54</v>
      </c>
      <c r="X26" s="136">
        <v>12</v>
      </c>
      <c r="Y26" s="131">
        <f t="shared" si="4"/>
        <v>0.54</v>
      </c>
      <c r="Z26" s="120"/>
      <c r="AA26" s="136">
        <f t="shared" si="17"/>
        <v>2039</v>
      </c>
      <c r="AB26" s="129">
        <f t="shared" si="29"/>
        <v>2.09</v>
      </c>
      <c r="AC26" s="136">
        <v>12</v>
      </c>
      <c r="AD26" s="131">
        <f t="shared" si="5"/>
        <v>2.09</v>
      </c>
      <c r="AE26" s="120"/>
      <c r="AF26" s="136">
        <f t="shared" si="18"/>
        <v>2039</v>
      </c>
      <c r="AG26" s="129">
        <f t="shared" si="30"/>
        <v>26.05</v>
      </c>
      <c r="AH26" s="136">
        <v>12</v>
      </c>
      <c r="AI26" s="131">
        <f t="shared" si="6"/>
        <v>26.05</v>
      </c>
      <c r="AJ26" s="120"/>
      <c r="AK26" s="136">
        <f t="shared" si="19"/>
        <v>2039</v>
      </c>
      <c r="AL26" s="129">
        <f t="shared" si="31"/>
        <v>12.76</v>
      </c>
      <c r="AM26" s="136">
        <v>12</v>
      </c>
      <c r="AN26" s="131">
        <f t="shared" si="7"/>
        <v>12.76</v>
      </c>
      <c r="AO26" s="120"/>
      <c r="AP26" s="136">
        <f t="shared" si="20"/>
        <v>2039</v>
      </c>
      <c r="AQ26" s="129">
        <f t="shared" si="32"/>
        <v>4.97</v>
      </c>
      <c r="AR26" s="136">
        <v>12</v>
      </c>
      <c r="AS26" s="131">
        <f t="shared" si="8"/>
        <v>4.97</v>
      </c>
      <c r="AT26" s="120"/>
      <c r="AU26" s="136">
        <f t="shared" si="21"/>
        <v>2039</v>
      </c>
      <c r="AV26" s="129">
        <f t="shared" si="33"/>
        <v>5.73</v>
      </c>
      <c r="AW26" s="136">
        <v>12</v>
      </c>
      <c r="AX26" s="131">
        <f t="shared" si="9"/>
        <v>5.73</v>
      </c>
      <c r="AY26" s="120"/>
      <c r="AZ26" s="136">
        <f t="shared" si="22"/>
        <v>2039</v>
      </c>
      <c r="BA26" s="129">
        <f t="shared" si="34"/>
        <v>0</v>
      </c>
      <c r="BB26" s="136">
        <v>12</v>
      </c>
      <c r="BC26" s="131">
        <f t="shared" si="10"/>
        <v>0</v>
      </c>
      <c r="BE26" s="136">
        <f t="shared" si="23"/>
        <v>2039</v>
      </c>
      <c r="BF26" s="129">
        <f t="shared" si="35"/>
        <v>0</v>
      </c>
      <c r="BG26" s="136">
        <v>12</v>
      </c>
      <c r="BH26" s="131">
        <f t="shared" si="11"/>
        <v>0</v>
      </c>
    </row>
    <row r="27" spans="2:60">
      <c r="B27" s="136">
        <f t="shared" si="12"/>
        <v>2040</v>
      </c>
      <c r="C27" s="129">
        <f t="shared" si="24"/>
        <v>67.61</v>
      </c>
      <c r="D27" s="136">
        <v>12</v>
      </c>
      <c r="E27" s="131">
        <f t="shared" si="0"/>
        <v>67.61</v>
      </c>
      <c r="F27" s="120"/>
      <c r="G27" s="136">
        <f t="shared" si="13"/>
        <v>2040</v>
      </c>
      <c r="H27" s="129">
        <f t="shared" si="25"/>
        <v>14.92</v>
      </c>
      <c r="I27" s="136">
        <v>12</v>
      </c>
      <c r="J27" s="131">
        <f t="shared" si="1"/>
        <v>14.92</v>
      </c>
      <c r="K27" s="120"/>
      <c r="L27" s="136">
        <f t="shared" si="14"/>
        <v>2040</v>
      </c>
      <c r="M27" s="129">
        <f t="shared" si="26"/>
        <v>33.799999999999997</v>
      </c>
      <c r="N27" s="136">
        <v>12</v>
      </c>
      <c r="O27" s="131">
        <f t="shared" si="2"/>
        <v>33.799999999999997</v>
      </c>
      <c r="Q27" s="136">
        <f t="shared" si="15"/>
        <v>2040</v>
      </c>
      <c r="R27" s="129">
        <f t="shared" si="27"/>
        <v>3.62</v>
      </c>
      <c r="S27" s="136">
        <v>12</v>
      </c>
      <c r="T27" s="131">
        <f t="shared" si="3"/>
        <v>3.6199999999999997</v>
      </c>
      <c r="U27" s="120"/>
      <c r="V27" s="136">
        <f t="shared" si="16"/>
        <v>2040</v>
      </c>
      <c r="W27" s="129">
        <f t="shared" si="28"/>
        <v>0.55000000000000004</v>
      </c>
      <c r="X27" s="136">
        <v>12</v>
      </c>
      <c r="Y27" s="131">
        <f t="shared" si="4"/>
        <v>0.55000000000000004</v>
      </c>
      <c r="Z27" s="120"/>
      <c r="AA27" s="136">
        <f t="shared" si="17"/>
        <v>2040</v>
      </c>
      <c r="AB27" s="129">
        <f t="shared" si="29"/>
        <v>2.13</v>
      </c>
      <c r="AC27" s="136">
        <v>12</v>
      </c>
      <c r="AD27" s="131">
        <f t="shared" si="5"/>
        <v>2.13</v>
      </c>
      <c r="AE27" s="120"/>
      <c r="AF27" s="136">
        <f t="shared" si="18"/>
        <v>2040</v>
      </c>
      <c r="AG27" s="129">
        <f t="shared" si="30"/>
        <v>26.6</v>
      </c>
      <c r="AH27" s="136">
        <v>12</v>
      </c>
      <c r="AI27" s="131">
        <f t="shared" si="6"/>
        <v>26.600000000000005</v>
      </c>
      <c r="AJ27" s="120"/>
      <c r="AK27" s="136">
        <f t="shared" si="19"/>
        <v>2040</v>
      </c>
      <c r="AL27" s="129">
        <f t="shared" si="31"/>
        <v>13.03</v>
      </c>
      <c r="AM27" s="136">
        <v>12</v>
      </c>
      <c r="AN27" s="131">
        <f t="shared" si="7"/>
        <v>13.03</v>
      </c>
      <c r="AO27" s="120"/>
      <c r="AP27" s="136">
        <f t="shared" si="20"/>
        <v>2040</v>
      </c>
      <c r="AQ27" s="129">
        <f t="shared" si="32"/>
        <v>5.07</v>
      </c>
      <c r="AR27" s="136">
        <v>12</v>
      </c>
      <c r="AS27" s="131">
        <f t="shared" si="8"/>
        <v>5.07</v>
      </c>
      <c r="AT27" s="120"/>
      <c r="AU27" s="136">
        <f t="shared" si="21"/>
        <v>2040</v>
      </c>
      <c r="AV27" s="129">
        <f t="shared" si="33"/>
        <v>5.85</v>
      </c>
      <c r="AW27" s="136">
        <v>12</v>
      </c>
      <c r="AX27" s="131">
        <f t="shared" si="9"/>
        <v>5.8499999999999988</v>
      </c>
      <c r="AY27" s="120"/>
      <c r="AZ27" s="136">
        <f t="shared" si="22"/>
        <v>2040</v>
      </c>
      <c r="BA27" s="129">
        <f t="shared" si="34"/>
        <v>0</v>
      </c>
      <c r="BB27" s="136">
        <v>12</v>
      </c>
      <c r="BC27" s="131">
        <f t="shared" si="10"/>
        <v>0</v>
      </c>
      <c r="BE27" s="136">
        <f t="shared" si="23"/>
        <v>2040</v>
      </c>
      <c r="BF27" s="129">
        <f t="shared" si="35"/>
        <v>0</v>
      </c>
      <c r="BG27" s="136">
        <v>12</v>
      </c>
      <c r="BH27" s="131">
        <f t="shared" si="11"/>
        <v>0</v>
      </c>
    </row>
    <row r="28" spans="2:60">
      <c r="B28" s="136">
        <f t="shared" si="12"/>
        <v>2041</v>
      </c>
      <c r="C28" s="129">
        <f t="shared" si="24"/>
        <v>69.03</v>
      </c>
      <c r="D28" s="136">
        <v>12</v>
      </c>
      <c r="E28" s="131">
        <f t="shared" si="0"/>
        <v>69.03</v>
      </c>
      <c r="F28" s="120"/>
      <c r="G28" s="136">
        <f t="shared" si="13"/>
        <v>2041</v>
      </c>
      <c r="H28" s="129">
        <f t="shared" si="25"/>
        <v>15.23</v>
      </c>
      <c r="I28" s="136">
        <v>12</v>
      </c>
      <c r="J28" s="131">
        <f t="shared" si="1"/>
        <v>15.229999999999999</v>
      </c>
      <c r="K28" s="120"/>
      <c r="L28" s="136">
        <f t="shared" si="14"/>
        <v>2041</v>
      </c>
      <c r="M28" s="129">
        <f t="shared" si="26"/>
        <v>34.51</v>
      </c>
      <c r="N28" s="136">
        <v>12</v>
      </c>
      <c r="O28" s="131">
        <f t="shared" si="2"/>
        <v>34.51</v>
      </c>
      <c r="Q28" s="136">
        <f t="shared" si="15"/>
        <v>2041</v>
      </c>
      <c r="R28" s="129">
        <f t="shared" si="27"/>
        <v>3.7</v>
      </c>
      <c r="S28" s="136">
        <v>12</v>
      </c>
      <c r="T28" s="131">
        <f t="shared" si="3"/>
        <v>3.7000000000000006</v>
      </c>
      <c r="U28" s="120"/>
      <c r="V28" s="136">
        <f t="shared" si="16"/>
        <v>2041</v>
      </c>
      <c r="W28" s="129">
        <f t="shared" si="28"/>
        <v>0.56000000000000005</v>
      </c>
      <c r="X28" s="136">
        <v>12</v>
      </c>
      <c r="Y28" s="131">
        <f t="shared" si="4"/>
        <v>0.56000000000000005</v>
      </c>
      <c r="Z28" s="120"/>
      <c r="AA28" s="136">
        <f t="shared" si="17"/>
        <v>2041</v>
      </c>
      <c r="AB28" s="129">
        <f t="shared" si="29"/>
        <v>2.17</v>
      </c>
      <c r="AC28" s="136">
        <v>12</v>
      </c>
      <c r="AD28" s="131">
        <f t="shared" si="5"/>
        <v>2.17</v>
      </c>
      <c r="AE28" s="120"/>
      <c r="AF28" s="136">
        <f t="shared" si="18"/>
        <v>2041</v>
      </c>
      <c r="AG28" s="129">
        <f t="shared" si="30"/>
        <v>27.16</v>
      </c>
      <c r="AH28" s="136">
        <v>12</v>
      </c>
      <c r="AI28" s="131">
        <f t="shared" si="6"/>
        <v>27.16</v>
      </c>
      <c r="AJ28" s="120"/>
      <c r="AK28" s="136">
        <f t="shared" si="19"/>
        <v>2041</v>
      </c>
      <c r="AL28" s="129">
        <f t="shared" si="31"/>
        <v>13.3</v>
      </c>
      <c r="AM28" s="136">
        <v>12</v>
      </c>
      <c r="AN28" s="131">
        <f t="shared" si="7"/>
        <v>13.300000000000002</v>
      </c>
      <c r="AO28" s="120"/>
      <c r="AP28" s="136">
        <f t="shared" si="20"/>
        <v>2041</v>
      </c>
      <c r="AQ28" s="129">
        <f t="shared" si="32"/>
        <v>5.18</v>
      </c>
      <c r="AR28" s="136">
        <v>12</v>
      </c>
      <c r="AS28" s="131">
        <f t="shared" si="8"/>
        <v>5.18</v>
      </c>
      <c r="AT28" s="120"/>
      <c r="AU28" s="136">
        <f t="shared" si="21"/>
        <v>2041</v>
      </c>
      <c r="AV28" s="129">
        <f t="shared" si="33"/>
        <v>5.97</v>
      </c>
      <c r="AW28" s="136">
        <v>12</v>
      </c>
      <c r="AX28" s="131">
        <f t="shared" si="9"/>
        <v>5.97</v>
      </c>
      <c r="AY28" s="120"/>
      <c r="AZ28" s="136">
        <f t="shared" si="22"/>
        <v>2041</v>
      </c>
      <c r="BA28" s="129">
        <f t="shared" si="34"/>
        <v>0</v>
      </c>
      <c r="BB28" s="136">
        <v>12</v>
      </c>
      <c r="BC28" s="131">
        <f t="shared" si="10"/>
        <v>0</v>
      </c>
      <c r="BE28" s="136">
        <f t="shared" si="23"/>
        <v>2041</v>
      </c>
      <c r="BF28" s="129">
        <f t="shared" si="35"/>
        <v>0</v>
      </c>
      <c r="BG28" s="136">
        <v>12</v>
      </c>
      <c r="BH28" s="131">
        <f t="shared" si="11"/>
        <v>0</v>
      </c>
    </row>
    <row r="29" spans="2:60">
      <c r="B29" s="136">
        <f t="shared" si="12"/>
        <v>2042</v>
      </c>
      <c r="C29" s="129">
        <f t="shared" si="24"/>
        <v>70.48</v>
      </c>
      <c r="D29" s="136">
        <v>12</v>
      </c>
      <c r="E29" s="131">
        <f t="shared" si="0"/>
        <v>70.48</v>
      </c>
      <c r="F29" s="120"/>
      <c r="G29" s="136">
        <f t="shared" si="13"/>
        <v>2042</v>
      </c>
      <c r="H29" s="129">
        <f t="shared" si="25"/>
        <v>15.55</v>
      </c>
      <c r="I29" s="136">
        <v>12</v>
      </c>
      <c r="J29" s="131">
        <f t="shared" si="1"/>
        <v>15.550000000000002</v>
      </c>
      <c r="K29" s="120"/>
      <c r="L29" s="136">
        <f t="shared" si="14"/>
        <v>2042</v>
      </c>
      <c r="M29" s="129">
        <f t="shared" si="26"/>
        <v>35.229999999999997</v>
      </c>
      <c r="N29" s="136">
        <v>12</v>
      </c>
      <c r="O29" s="131">
        <f t="shared" si="2"/>
        <v>35.229999999999997</v>
      </c>
      <c r="Q29" s="136">
        <f t="shared" si="15"/>
        <v>2042</v>
      </c>
      <c r="R29" s="129">
        <f t="shared" si="27"/>
        <v>3.78</v>
      </c>
      <c r="S29" s="136">
        <v>12</v>
      </c>
      <c r="T29" s="131">
        <f t="shared" si="3"/>
        <v>3.78</v>
      </c>
      <c r="U29" s="120"/>
      <c r="V29" s="136">
        <f t="shared" si="16"/>
        <v>2042</v>
      </c>
      <c r="W29" s="129">
        <f t="shared" si="28"/>
        <v>0.56999999999999995</v>
      </c>
      <c r="X29" s="136">
        <v>12</v>
      </c>
      <c r="Y29" s="131">
        <f t="shared" si="4"/>
        <v>0.56999999999999995</v>
      </c>
      <c r="Z29" s="120"/>
      <c r="AA29" s="136">
        <f t="shared" si="17"/>
        <v>2042</v>
      </c>
      <c r="AB29" s="129">
        <f t="shared" si="29"/>
        <v>2.2200000000000002</v>
      </c>
      <c r="AC29" s="136">
        <v>12</v>
      </c>
      <c r="AD29" s="131">
        <f t="shared" si="5"/>
        <v>2.2200000000000002</v>
      </c>
      <c r="AE29" s="120"/>
      <c r="AF29" s="136">
        <f t="shared" si="18"/>
        <v>2042</v>
      </c>
      <c r="AG29" s="129">
        <f t="shared" si="30"/>
        <v>27.73</v>
      </c>
      <c r="AH29" s="136">
        <v>12</v>
      </c>
      <c r="AI29" s="131">
        <f t="shared" si="6"/>
        <v>27.73</v>
      </c>
      <c r="AJ29" s="120"/>
      <c r="AK29" s="136">
        <f t="shared" si="19"/>
        <v>2042</v>
      </c>
      <c r="AL29" s="129">
        <f t="shared" si="31"/>
        <v>13.58</v>
      </c>
      <c r="AM29" s="136">
        <v>12</v>
      </c>
      <c r="AN29" s="131">
        <f t="shared" si="7"/>
        <v>13.58</v>
      </c>
      <c r="AO29" s="120"/>
      <c r="AP29" s="136">
        <f t="shared" si="20"/>
        <v>2042</v>
      </c>
      <c r="AQ29" s="129">
        <f t="shared" si="32"/>
        <v>5.29</v>
      </c>
      <c r="AR29" s="136">
        <v>12</v>
      </c>
      <c r="AS29" s="131">
        <f t="shared" si="8"/>
        <v>5.29</v>
      </c>
      <c r="AT29" s="120"/>
      <c r="AU29" s="136">
        <f t="shared" si="21"/>
        <v>2042</v>
      </c>
      <c r="AV29" s="129">
        <f t="shared" si="33"/>
        <v>6.1</v>
      </c>
      <c r="AW29" s="136">
        <v>12</v>
      </c>
      <c r="AX29" s="131">
        <f t="shared" si="9"/>
        <v>6.0999999999999988</v>
      </c>
      <c r="AY29" s="120"/>
      <c r="AZ29" s="136">
        <f t="shared" si="22"/>
        <v>2042</v>
      </c>
      <c r="BA29" s="129">
        <f t="shared" si="34"/>
        <v>0</v>
      </c>
      <c r="BB29" s="136">
        <v>12</v>
      </c>
      <c r="BC29" s="131">
        <f t="shared" si="10"/>
        <v>0</v>
      </c>
      <c r="BE29" s="136">
        <f t="shared" si="23"/>
        <v>2042</v>
      </c>
      <c r="BF29" s="129">
        <f t="shared" si="35"/>
        <v>0</v>
      </c>
      <c r="BG29" s="136">
        <v>12</v>
      </c>
      <c r="BH29" s="131">
        <f t="shared" si="11"/>
        <v>0</v>
      </c>
    </row>
    <row r="30" spans="2:60">
      <c r="B30" s="136">
        <f t="shared" si="12"/>
        <v>2043</v>
      </c>
      <c r="C30" s="129">
        <f t="shared" si="24"/>
        <v>71.959999999999994</v>
      </c>
      <c r="D30" s="136">
        <v>12</v>
      </c>
      <c r="E30" s="131">
        <f t="shared" si="0"/>
        <v>71.959999999999994</v>
      </c>
      <c r="F30" s="120"/>
      <c r="G30" s="136">
        <f t="shared" si="13"/>
        <v>2043</v>
      </c>
      <c r="H30" s="129">
        <f t="shared" si="25"/>
        <v>15.88</v>
      </c>
      <c r="I30" s="136">
        <v>12</v>
      </c>
      <c r="J30" s="131">
        <f t="shared" si="1"/>
        <v>15.88</v>
      </c>
      <c r="K30" s="120"/>
      <c r="L30" s="136">
        <f t="shared" si="14"/>
        <v>2043</v>
      </c>
      <c r="M30" s="129">
        <f t="shared" si="26"/>
        <v>35.97</v>
      </c>
      <c r="N30" s="136">
        <v>12</v>
      </c>
      <c r="O30" s="131">
        <f t="shared" si="2"/>
        <v>35.97</v>
      </c>
      <c r="Q30" s="136">
        <f t="shared" si="15"/>
        <v>2043</v>
      </c>
      <c r="R30" s="129">
        <f t="shared" si="27"/>
        <v>3.86</v>
      </c>
      <c r="S30" s="136">
        <v>12</v>
      </c>
      <c r="T30" s="131">
        <f t="shared" si="3"/>
        <v>3.86</v>
      </c>
      <c r="U30" s="120"/>
      <c r="V30" s="136">
        <f t="shared" si="16"/>
        <v>2043</v>
      </c>
      <c r="W30" s="129">
        <f t="shared" si="28"/>
        <v>0.57999999999999996</v>
      </c>
      <c r="X30" s="136">
        <v>12</v>
      </c>
      <c r="Y30" s="131">
        <f t="shared" si="4"/>
        <v>0.57999999999999996</v>
      </c>
      <c r="Z30" s="120"/>
      <c r="AA30" s="136">
        <f t="shared" si="17"/>
        <v>2043</v>
      </c>
      <c r="AB30" s="129">
        <f t="shared" si="29"/>
        <v>2.27</v>
      </c>
      <c r="AC30" s="136">
        <v>12</v>
      </c>
      <c r="AD30" s="131">
        <f t="shared" si="5"/>
        <v>2.27</v>
      </c>
      <c r="AE30" s="120"/>
      <c r="AF30" s="136">
        <f t="shared" si="18"/>
        <v>2043</v>
      </c>
      <c r="AG30" s="129">
        <f t="shared" si="30"/>
        <v>28.31</v>
      </c>
      <c r="AH30" s="136">
        <v>12</v>
      </c>
      <c r="AI30" s="131">
        <f t="shared" si="6"/>
        <v>28.31</v>
      </c>
      <c r="AJ30" s="120"/>
      <c r="AK30" s="136">
        <f t="shared" si="19"/>
        <v>2043</v>
      </c>
      <c r="AL30" s="129">
        <f t="shared" si="31"/>
        <v>13.87</v>
      </c>
      <c r="AM30" s="136">
        <v>12</v>
      </c>
      <c r="AN30" s="131">
        <f t="shared" si="7"/>
        <v>13.87</v>
      </c>
      <c r="AO30" s="120"/>
      <c r="AP30" s="136">
        <f t="shared" si="20"/>
        <v>2043</v>
      </c>
      <c r="AQ30" s="129">
        <f t="shared" si="32"/>
        <v>5.4</v>
      </c>
      <c r="AR30" s="136">
        <v>12</v>
      </c>
      <c r="AS30" s="131">
        <f t="shared" si="8"/>
        <v>5.4000000000000012</v>
      </c>
      <c r="AT30" s="120"/>
      <c r="AU30" s="136">
        <f t="shared" si="21"/>
        <v>2043</v>
      </c>
      <c r="AV30" s="129">
        <f t="shared" si="33"/>
        <v>6.23</v>
      </c>
      <c r="AW30" s="136">
        <v>12</v>
      </c>
      <c r="AX30" s="131">
        <f t="shared" si="9"/>
        <v>6.23</v>
      </c>
      <c r="AY30" s="120"/>
      <c r="AZ30" s="136">
        <f t="shared" si="22"/>
        <v>2043</v>
      </c>
      <c r="BA30" s="129">
        <f t="shared" si="34"/>
        <v>0</v>
      </c>
      <c r="BB30" s="136">
        <v>12</v>
      </c>
      <c r="BC30" s="131">
        <f t="shared" si="10"/>
        <v>0</v>
      </c>
      <c r="BE30" s="136">
        <f t="shared" si="23"/>
        <v>2043</v>
      </c>
      <c r="BF30" s="129">
        <f t="shared" si="35"/>
        <v>0</v>
      </c>
      <c r="BG30" s="136">
        <v>12</v>
      </c>
      <c r="BH30" s="131">
        <f t="shared" si="11"/>
        <v>0</v>
      </c>
    </row>
    <row r="31" spans="2:60">
      <c r="B31" s="136">
        <f t="shared" si="12"/>
        <v>2044</v>
      </c>
      <c r="C31" s="129">
        <f t="shared" si="24"/>
        <v>73.540000000000006</v>
      </c>
      <c r="D31" s="136">
        <v>12</v>
      </c>
      <c r="E31" s="131">
        <f t="shared" si="0"/>
        <v>73.540000000000006</v>
      </c>
      <c r="F31" s="120"/>
      <c r="G31" s="136">
        <f t="shared" si="13"/>
        <v>2044</v>
      </c>
      <c r="H31" s="129">
        <f t="shared" si="25"/>
        <v>16.23</v>
      </c>
      <c r="I31" s="136">
        <v>12</v>
      </c>
      <c r="J31" s="131">
        <f t="shared" si="1"/>
        <v>16.23</v>
      </c>
      <c r="K31" s="120"/>
      <c r="L31" s="136">
        <f t="shared" si="14"/>
        <v>2044</v>
      </c>
      <c r="M31" s="129">
        <f t="shared" si="26"/>
        <v>36.76</v>
      </c>
      <c r="N31" s="136">
        <v>12</v>
      </c>
      <c r="O31" s="131">
        <f t="shared" si="2"/>
        <v>36.76</v>
      </c>
      <c r="Q31" s="136">
        <f t="shared" si="15"/>
        <v>2044</v>
      </c>
      <c r="R31" s="129">
        <f t="shared" si="27"/>
        <v>3.94</v>
      </c>
      <c r="S31" s="136">
        <v>12</v>
      </c>
      <c r="T31" s="131">
        <f t="shared" si="3"/>
        <v>3.94</v>
      </c>
      <c r="U31" s="120"/>
      <c r="V31" s="136">
        <f t="shared" si="16"/>
        <v>2044</v>
      </c>
      <c r="W31" s="129">
        <f t="shared" si="28"/>
        <v>0.59</v>
      </c>
      <c r="X31" s="136">
        <v>12</v>
      </c>
      <c r="Y31" s="131">
        <f t="shared" si="4"/>
        <v>0.59</v>
      </c>
      <c r="Z31" s="120"/>
      <c r="AA31" s="136">
        <f t="shared" si="17"/>
        <v>2044</v>
      </c>
      <c r="AB31" s="129">
        <f t="shared" si="29"/>
        <v>2.3199999999999998</v>
      </c>
      <c r="AC31" s="136">
        <v>12</v>
      </c>
      <c r="AD31" s="131">
        <f t="shared" si="5"/>
        <v>2.3199999999999998</v>
      </c>
      <c r="AE31" s="120"/>
      <c r="AF31" s="136">
        <f t="shared" si="18"/>
        <v>2044</v>
      </c>
      <c r="AG31" s="129">
        <f t="shared" si="30"/>
        <v>28.93</v>
      </c>
      <c r="AH31" s="136">
        <v>12</v>
      </c>
      <c r="AI31" s="131">
        <f t="shared" si="6"/>
        <v>28.929999999999996</v>
      </c>
      <c r="AJ31" s="120"/>
      <c r="AK31" s="136">
        <f t="shared" si="19"/>
        <v>2044</v>
      </c>
      <c r="AL31" s="129">
        <f t="shared" si="31"/>
        <v>14.18</v>
      </c>
      <c r="AM31" s="136">
        <v>12</v>
      </c>
      <c r="AN31" s="131">
        <f t="shared" si="7"/>
        <v>14.18</v>
      </c>
      <c r="AO31" s="120"/>
      <c r="AP31" s="136">
        <f t="shared" si="20"/>
        <v>2044</v>
      </c>
      <c r="AQ31" s="129">
        <f t="shared" si="32"/>
        <v>5.52</v>
      </c>
      <c r="AR31" s="136">
        <v>12</v>
      </c>
      <c r="AS31" s="131">
        <f t="shared" si="8"/>
        <v>5.52</v>
      </c>
      <c r="AT31" s="120"/>
      <c r="AU31" s="136">
        <f t="shared" si="21"/>
        <v>2044</v>
      </c>
      <c r="AV31" s="129">
        <f t="shared" si="33"/>
        <v>6.37</v>
      </c>
      <c r="AW31" s="136">
        <v>12</v>
      </c>
      <c r="AX31" s="131">
        <f t="shared" si="9"/>
        <v>6.37</v>
      </c>
      <c r="AY31" s="120"/>
      <c r="AZ31" s="136">
        <f t="shared" si="22"/>
        <v>2044</v>
      </c>
      <c r="BA31" s="129">
        <f t="shared" si="34"/>
        <v>0</v>
      </c>
      <c r="BB31" s="136">
        <v>12</v>
      </c>
      <c r="BC31" s="131">
        <f t="shared" si="10"/>
        <v>0</v>
      </c>
      <c r="BE31" s="136">
        <f t="shared" si="23"/>
        <v>2044</v>
      </c>
      <c r="BF31" s="129">
        <f t="shared" si="35"/>
        <v>0</v>
      </c>
      <c r="BG31" s="136">
        <v>12</v>
      </c>
      <c r="BH31" s="131">
        <f t="shared" si="11"/>
        <v>0</v>
      </c>
    </row>
    <row r="32" spans="2:60">
      <c r="B32" s="136">
        <f t="shared" si="12"/>
        <v>2045</v>
      </c>
      <c r="C32" s="129">
        <f t="shared" si="24"/>
        <v>75.16</v>
      </c>
      <c r="D32" s="136">
        <v>12</v>
      </c>
      <c r="E32" s="131">
        <f t="shared" si="0"/>
        <v>75.16</v>
      </c>
      <c r="F32" s="120"/>
      <c r="G32" s="136">
        <f t="shared" si="13"/>
        <v>2045</v>
      </c>
      <c r="H32" s="129">
        <f t="shared" si="25"/>
        <v>16.59</v>
      </c>
      <c r="I32" s="136">
        <v>12</v>
      </c>
      <c r="J32" s="131">
        <f t="shared" si="1"/>
        <v>16.59</v>
      </c>
      <c r="K32" s="120"/>
      <c r="L32" s="136">
        <f t="shared" si="14"/>
        <v>2045</v>
      </c>
      <c r="M32" s="129">
        <f t="shared" si="26"/>
        <v>37.57</v>
      </c>
      <c r="N32" s="136">
        <v>12</v>
      </c>
      <c r="O32" s="131">
        <f t="shared" si="2"/>
        <v>37.57</v>
      </c>
      <c r="Q32" s="136">
        <f t="shared" si="15"/>
        <v>2045</v>
      </c>
      <c r="R32" s="129">
        <f t="shared" si="27"/>
        <v>4.03</v>
      </c>
      <c r="S32" s="136">
        <v>12</v>
      </c>
      <c r="T32" s="131">
        <f t="shared" si="3"/>
        <v>4.03</v>
      </c>
      <c r="U32" s="120"/>
      <c r="V32" s="136">
        <f t="shared" si="16"/>
        <v>2045</v>
      </c>
      <c r="W32" s="129">
        <f t="shared" si="28"/>
        <v>0.6</v>
      </c>
      <c r="X32" s="136">
        <v>12</v>
      </c>
      <c r="Y32" s="131">
        <f t="shared" si="4"/>
        <v>0.6</v>
      </c>
      <c r="Z32" s="120"/>
      <c r="AA32" s="136">
        <f t="shared" si="17"/>
        <v>2045</v>
      </c>
      <c r="AB32" s="129">
        <f t="shared" si="29"/>
        <v>2.37</v>
      </c>
      <c r="AC32" s="136">
        <v>12</v>
      </c>
      <c r="AD32" s="131">
        <f t="shared" si="5"/>
        <v>2.37</v>
      </c>
      <c r="AE32" s="120"/>
      <c r="AF32" s="136">
        <f t="shared" si="18"/>
        <v>2045</v>
      </c>
      <c r="AG32" s="129">
        <f t="shared" si="30"/>
        <v>29.57</v>
      </c>
      <c r="AH32" s="136">
        <v>12</v>
      </c>
      <c r="AI32" s="131">
        <f t="shared" si="6"/>
        <v>29.570000000000004</v>
      </c>
      <c r="AJ32" s="120"/>
      <c r="AK32" s="136">
        <f t="shared" si="19"/>
        <v>2045</v>
      </c>
      <c r="AL32" s="129">
        <f t="shared" si="31"/>
        <v>14.49</v>
      </c>
      <c r="AM32" s="136">
        <v>12</v>
      </c>
      <c r="AN32" s="131">
        <f t="shared" si="7"/>
        <v>14.49</v>
      </c>
      <c r="AO32" s="120"/>
      <c r="AP32" s="136">
        <f t="shared" si="20"/>
        <v>2045</v>
      </c>
      <c r="AQ32" s="129">
        <f t="shared" si="32"/>
        <v>5.64</v>
      </c>
      <c r="AR32" s="136">
        <v>12</v>
      </c>
      <c r="AS32" s="131">
        <f t="shared" si="8"/>
        <v>5.64</v>
      </c>
      <c r="AT32" s="120"/>
      <c r="AU32" s="136">
        <f t="shared" si="21"/>
        <v>2045</v>
      </c>
      <c r="AV32" s="129">
        <f t="shared" si="33"/>
        <v>6.51</v>
      </c>
      <c r="AW32" s="136">
        <v>12</v>
      </c>
      <c r="AX32" s="131">
        <f t="shared" si="9"/>
        <v>6.5100000000000007</v>
      </c>
      <c r="AY32" s="120"/>
      <c r="AZ32" s="136">
        <f t="shared" si="22"/>
        <v>2045</v>
      </c>
      <c r="BA32" s="129">
        <f t="shared" si="34"/>
        <v>0</v>
      </c>
      <c r="BB32" s="136">
        <v>12</v>
      </c>
      <c r="BC32" s="131">
        <f t="shared" si="10"/>
        <v>0</v>
      </c>
      <c r="BE32" s="136">
        <f t="shared" si="23"/>
        <v>2045</v>
      </c>
      <c r="BF32" s="129">
        <f t="shared" si="35"/>
        <v>0</v>
      </c>
      <c r="BG32" s="136">
        <v>12</v>
      </c>
      <c r="BH32" s="131">
        <f t="shared" si="11"/>
        <v>0</v>
      </c>
    </row>
    <row r="33" spans="2:60">
      <c r="B33" s="136"/>
      <c r="C33" s="129"/>
      <c r="D33" s="136"/>
      <c r="E33" s="131"/>
      <c r="F33" s="120"/>
      <c r="G33" s="136"/>
      <c r="H33" s="129"/>
      <c r="I33" s="136"/>
      <c r="J33" s="131"/>
      <c r="K33" s="120"/>
      <c r="L33" s="136"/>
      <c r="M33" s="129"/>
      <c r="N33" s="136"/>
      <c r="O33" s="131"/>
      <c r="Q33" s="136"/>
      <c r="R33" s="129"/>
      <c r="S33" s="136"/>
      <c r="T33" s="131"/>
      <c r="U33" s="120"/>
      <c r="V33" s="136"/>
      <c r="W33" s="129"/>
      <c r="X33" s="136"/>
      <c r="Y33" s="131"/>
      <c r="Z33" s="120"/>
      <c r="AA33" s="136"/>
      <c r="AB33" s="129"/>
      <c r="AC33" s="136"/>
      <c r="AD33" s="131"/>
      <c r="AE33" s="120"/>
      <c r="AF33" s="136"/>
      <c r="AG33" s="129"/>
      <c r="AH33" s="136"/>
      <c r="AI33" s="131"/>
      <c r="AJ33" s="120"/>
      <c r="AK33" s="136"/>
      <c r="AL33" s="129"/>
      <c r="AM33" s="136"/>
      <c r="AN33" s="131"/>
      <c r="AO33" s="120"/>
      <c r="AP33" s="136"/>
      <c r="AQ33" s="129"/>
      <c r="AR33" s="136"/>
      <c r="AS33" s="131"/>
      <c r="AT33" s="120"/>
      <c r="AU33" s="136"/>
      <c r="AV33" s="129"/>
      <c r="AW33" s="136"/>
      <c r="AX33" s="131"/>
      <c r="AY33" s="120"/>
      <c r="AZ33" s="136"/>
      <c r="BA33" s="129"/>
      <c r="BB33" s="136"/>
      <c r="BC33" s="131"/>
      <c r="BE33" s="136"/>
      <c r="BF33" s="129"/>
      <c r="BG33" s="136"/>
      <c r="BH33" s="131"/>
    </row>
    <row r="34" spans="2:60">
      <c r="B34" s="136"/>
      <c r="C34" s="132"/>
      <c r="D34" s="129"/>
      <c r="E34" s="129"/>
      <c r="F34" s="130"/>
      <c r="G34" s="136"/>
      <c r="H34" s="132"/>
      <c r="I34" s="129"/>
      <c r="J34" s="129"/>
      <c r="K34" s="130"/>
      <c r="L34" s="136"/>
      <c r="M34" s="132"/>
      <c r="N34" s="129"/>
      <c r="O34" s="129"/>
      <c r="Q34" s="136"/>
      <c r="R34" s="132"/>
      <c r="S34" s="129"/>
      <c r="T34" s="129"/>
      <c r="U34" s="130"/>
      <c r="V34" s="136"/>
      <c r="W34" s="132"/>
      <c r="X34" s="129"/>
      <c r="Y34" s="129"/>
      <c r="Z34" s="130"/>
      <c r="AA34" s="136"/>
      <c r="AB34" s="132"/>
      <c r="AC34" s="129"/>
      <c r="AD34" s="129"/>
      <c r="AE34" s="130"/>
      <c r="AF34" s="136"/>
      <c r="AG34" s="132"/>
      <c r="AH34" s="129"/>
      <c r="AI34" s="129"/>
      <c r="AJ34" s="130"/>
      <c r="AK34" s="136"/>
      <c r="AL34" s="132"/>
      <c r="AM34" s="129"/>
      <c r="AN34" s="129"/>
      <c r="AO34" s="130"/>
      <c r="AP34" s="136"/>
      <c r="AQ34" s="132"/>
      <c r="AR34" s="129"/>
      <c r="AS34" s="129"/>
      <c r="AT34" s="130"/>
      <c r="AU34" s="136"/>
      <c r="AV34" s="132"/>
      <c r="AW34" s="129"/>
      <c r="AX34" s="129"/>
      <c r="AY34" s="130"/>
      <c r="AZ34" s="136"/>
      <c r="BA34" s="132"/>
      <c r="BB34" s="129"/>
      <c r="BC34" s="129"/>
      <c r="BD34" s="138"/>
      <c r="BE34" s="136"/>
      <c r="BF34" s="132"/>
      <c r="BG34" s="129"/>
      <c r="BH34" s="129"/>
    </row>
    <row r="35" spans="2:60" s="120" customFormat="1" ht="12" customHeight="1">
      <c r="C35" s="129" t="s">
        <v>103</v>
      </c>
      <c r="D35" s="363">
        <v>2024</v>
      </c>
      <c r="H35" s="129" t="s">
        <v>103</v>
      </c>
      <c r="I35" s="363">
        <v>2030</v>
      </c>
      <c r="M35" s="129" t="s">
        <v>103</v>
      </c>
      <c r="N35" s="363">
        <v>2036</v>
      </c>
      <c r="R35" s="129" t="s">
        <v>103</v>
      </c>
      <c r="S35" s="363">
        <v>2024</v>
      </c>
      <c r="W35" s="129" t="s">
        <v>103</v>
      </c>
      <c r="X35" s="363">
        <v>2024</v>
      </c>
      <c r="AB35" s="129" t="s">
        <v>103</v>
      </c>
      <c r="AC35" s="363">
        <v>2023</v>
      </c>
      <c r="AG35" s="129" t="s">
        <v>103</v>
      </c>
      <c r="AH35" s="365">
        <v>2030</v>
      </c>
      <c r="AL35" s="129" t="s">
        <v>103</v>
      </c>
      <c r="AM35" s="363">
        <v>2033</v>
      </c>
      <c r="AQ35" s="129" t="s">
        <v>103</v>
      </c>
      <c r="AR35" s="363">
        <v>2037</v>
      </c>
      <c r="AV35" s="129" t="s">
        <v>103</v>
      </c>
      <c r="AW35" s="363">
        <v>2037</v>
      </c>
      <c r="BA35" s="129" t="s">
        <v>103</v>
      </c>
      <c r="BB35" s="365">
        <v>2029</v>
      </c>
      <c r="BF35" s="129" t="s">
        <v>103</v>
      </c>
      <c r="BG35" s="365">
        <v>2024</v>
      </c>
    </row>
    <row r="36" spans="2:60">
      <c r="C36" s="187" t="s">
        <v>84</v>
      </c>
      <c r="D36" s="363">
        <v>1920</v>
      </c>
      <c r="H36" s="187" t="s">
        <v>84</v>
      </c>
      <c r="I36" s="363">
        <v>1100</v>
      </c>
      <c r="M36" s="187" t="s">
        <v>84</v>
      </c>
      <c r="N36" s="363">
        <v>430</v>
      </c>
      <c r="R36" s="187" t="s">
        <v>84</v>
      </c>
      <c r="S36" s="363">
        <v>600</v>
      </c>
      <c r="W36" s="187" t="s">
        <v>84</v>
      </c>
      <c r="X36" s="363">
        <v>405</v>
      </c>
      <c r="AB36" s="187" t="s">
        <v>84</v>
      </c>
      <c r="AC36" s="363">
        <v>300</v>
      </c>
      <c r="AG36" s="187" t="s">
        <v>84</v>
      </c>
      <c r="AH36" s="365">
        <v>500</v>
      </c>
      <c r="AL36" s="187" t="s">
        <v>84</v>
      </c>
      <c r="AM36" s="363">
        <v>475</v>
      </c>
      <c r="AQ36" s="187" t="s">
        <v>84</v>
      </c>
      <c r="AR36" s="363">
        <v>442.8</v>
      </c>
      <c r="AV36" s="187" t="s">
        <v>84</v>
      </c>
      <c r="AW36" s="363">
        <v>369.8</v>
      </c>
      <c r="BA36" s="187" t="s">
        <v>84</v>
      </c>
      <c r="BB36" s="365">
        <v>359.4</v>
      </c>
      <c r="BF36" s="187" t="s">
        <v>84</v>
      </c>
      <c r="BG36" s="365">
        <v>354</v>
      </c>
    </row>
    <row r="37" spans="2:60">
      <c r="B37" s="130"/>
      <c r="C37" s="129" t="s">
        <v>183</v>
      </c>
      <c r="D37" s="129">
        <v>1542.049</v>
      </c>
      <c r="G37" s="130"/>
      <c r="H37" s="129" t="s">
        <v>183</v>
      </c>
      <c r="I37" s="129">
        <v>223.26</v>
      </c>
      <c r="L37" s="130"/>
      <c r="M37" s="129" t="s">
        <v>183</v>
      </c>
      <c r="N37" s="129">
        <v>224.316</v>
      </c>
      <c r="Q37" s="130"/>
      <c r="R37" s="129" t="s">
        <v>183</v>
      </c>
      <c r="S37" s="129">
        <v>25.99</v>
      </c>
      <c r="V37" s="130"/>
      <c r="W37" s="129" t="s">
        <v>183</v>
      </c>
      <c r="X37" s="129">
        <v>2.6589999999999998</v>
      </c>
      <c r="AA37" s="130"/>
      <c r="AB37" s="129" t="s">
        <v>183</v>
      </c>
      <c r="AC37" s="129">
        <v>7.3890000000000002</v>
      </c>
      <c r="AF37" s="130"/>
      <c r="AG37" s="129" t="s">
        <v>183</v>
      </c>
      <c r="AH37" s="366">
        <v>181.00800000000001</v>
      </c>
      <c r="AK37" s="130"/>
      <c r="AL37" s="129" t="s">
        <v>183</v>
      </c>
      <c r="AM37" s="129">
        <v>89.744</v>
      </c>
      <c r="AP37" s="130"/>
      <c r="AQ37" s="129" t="s">
        <v>183</v>
      </c>
      <c r="AR37" s="129">
        <v>35.457999999999998</v>
      </c>
      <c r="AU37" s="130"/>
      <c r="AV37" s="129" t="s">
        <v>183</v>
      </c>
      <c r="AW37" s="129">
        <v>34.106999999999999</v>
      </c>
      <c r="AZ37" s="130"/>
      <c r="BA37" s="129" t="s">
        <v>183</v>
      </c>
      <c r="BB37" s="366">
        <v>0</v>
      </c>
      <c r="BE37" s="130"/>
      <c r="BF37" s="129" t="s">
        <v>183</v>
      </c>
      <c r="BG37" s="366">
        <v>0</v>
      </c>
    </row>
    <row r="38" spans="2:60">
      <c r="B38" s="130"/>
      <c r="C38" s="129" t="s">
        <v>184</v>
      </c>
      <c r="D38" s="361">
        <v>5.9603158827233105E-2</v>
      </c>
      <c r="G38" s="130"/>
      <c r="H38" s="129" t="s">
        <v>184</v>
      </c>
      <c r="I38" s="361">
        <v>5.9603158827233105E-2</v>
      </c>
      <c r="L38" s="130"/>
      <c r="M38" s="129" t="s">
        <v>184</v>
      </c>
      <c r="N38" s="361">
        <v>5.9603158827233105E-2</v>
      </c>
      <c r="Q38" s="130"/>
      <c r="R38" s="129" t="s">
        <v>184</v>
      </c>
      <c r="S38" s="361">
        <v>5.9603158827233105E-2</v>
      </c>
      <c r="V38" s="130"/>
      <c r="W38" s="129" t="s">
        <v>184</v>
      </c>
      <c r="X38" s="361">
        <v>5.9603158827233105E-2</v>
      </c>
      <c r="AA38" s="130"/>
      <c r="AB38" s="129" t="s">
        <v>184</v>
      </c>
      <c r="AC38" s="361">
        <v>5.9603158827233105E-2</v>
      </c>
      <c r="AF38" s="130"/>
      <c r="AG38" s="129" t="s">
        <v>184</v>
      </c>
      <c r="AH38" s="361">
        <v>5.9603158827233105E-2</v>
      </c>
      <c r="AK38" s="130"/>
      <c r="AL38" s="129" t="s">
        <v>184</v>
      </c>
      <c r="AM38" s="361">
        <v>5.9603158827233105E-2</v>
      </c>
      <c r="AP38" s="130"/>
      <c r="AQ38" s="129" t="s">
        <v>184</v>
      </c>
      <c r="AR38" s="361">
        <v>5.9603158827233105E-2</v>
      </c>
      <c r="AU38" s="130"/>
      <c r="AV38" s="129" t="s">
        <v>184</v>
      </c>
      <c r="AW38" s="361">
        <v>5.9603158827233105E-2</v>
      </c>
      <c r="AZ38" s="130"/>
      <c r="BA38" s="129" t="s">
        <v>184</v>
      </c>
      <c r="BB38" s="361">
        <v>5.9603158827233105E-2</v>
      </c>
      <c r="BE38" s="130"/>
      <c r="BF38" s="129" t="s">
        <v>184</v>
      </c>
      <c r="BG38" s="361">
        <v>5.9603158827233105E-2</v>
      </c>
    </row>
    <row r="39" spans="2:60" ht="41.25" customHeight="1">
      <c r="B39" s="395" t="s">
        <v>182</v>
      </c>
      <c r="C39" s="395"/>
      <c r="D39" s="362">
        <f>D37*1000000*D38/(D36*1000)</f>
        <v>47.870308055404152</v>
      </c>
      <c r="G39" s="395" t="s">
        <v>196</v>
      </c>
      <c r="H39" s="395"/>
      <c r="I39" s="362">
        <f>I37*1000000*I38/(I36*1000)</f>
        <v>12.097273854334603</v>
      </c>
      <c r="L39" s="395" t="s">
        <v>198</v>
      </c>
      <c r="M39" s="395"/>
      <c r="N39" s="362">
        <f>N37*1000000*N38/(N36*1000)</f>
        <v>31.092888780208423</v>
      </c>
      <c r="Q39" s="395" t="s">
        <v>182</v>
      </c>
      <c r="R39" s="395"/>
      <c r="S39" s="362">
        <f>S37*1000000*S38/(S36*1000)</f>
        <v>2.5818101631996475</v>
      </c>
      <c r="V39" s="395" t="s">
        <v>182</v>
      </c>
      <c r="W39" s="395"/>
      <c r="X39" s="362">
        <f>X37*1000000*X38/(X36*1000)</f>
        <v>0.39132049215213044</v>
      </c>
      <c r="AA39" s="395" t="s">
        <v>187</v>
      </c>
      <c r="AB39" s="395"/>
      <c r="AC39" s="362">
        <f>AC37*1000000*AC38/(AC36*1000)</f>
        <v>1.4680258019147514</v>
      </c>
      <c r="AF39" s="395" t="s">
        <v>196</v>
      </c>
      <c r="AG39" s="395"/>
      <c r="AH39" s="362">
        <f>AH37*1000000*AH38/(AH36*1000)</f>
        <v>21.577297145999619</v>
      </c>
      <c r="AK39" s="395" t="s">
        <v>195</v>
      </c>
      <c r="AL39" s="395"/>
      <c r="AM39" s="362">
        <f>AM37*1000000*AM38/(AM36*1000)</f>
        <v>11.261107127981489</v>
      </c>
      <c r="AP39" s="395" t="s">
        <v>200</v>
      </c>
      <c r="AQ39" s="395"/>
      <c r="AR39" s="362">
        <f>AR37*1000000*AR38/(AR36*1000)</f>
        <v>4.7728292811563495</v>
      </c>
      <c r="AU39" s="395" t="s">
        <v>200</v>
      </c>
      <c r="AV39" s="395"/>
      <c r="AW39" s="362">
        <f>AW37*1000000*AW38/(AW36*1000)</f>
        <v>5.4972551057881001</v>
      </c>
      <c r="AZ39" s="395" t="s">
        <v>194</v>
      </c>
      <c r="BA39" s="395"/>
      <c r="BB39" s="362">
        <f>BB37*1000000*BB38/(BB36*1000)</f>
        <v>0</v>
      </c>
      <c r="BE39" s="395" t="s">
        <v>182</v>
      </c>
      <c r="BF39" s="395"/>
      <c r="BG39" s="362">
        <f>BG37*1000000*BG38/(BG36*1000)</f>
        <v>0</v>
      </c>
    </row>
    <row r="40" spans="2:60">
      <c r="B40" s="127"/>
      <c r="C40" s="132"/>
      <c r="D40" s="129"/>
      <c r="E40" s="129"/>
      <c r="F40" s="130"/>
      <c r="I40" s="131"/>
      <c r="J40" s="131"/>
      <c r="K40" s="130"/>
      <c r="N40" s="131"/>
      <c r="O40" s="131"/>
      <c r="U40" s="130"/>
      <c r="X40" s="131"/>
      <c r="Y40" s="131"/>
      <c r="Z40" s="130"/>
      <c r="AC40" s="131"/>
      <c r="AD40" s="131"/>
      <c r="AE40" s="130"/>
      <c r="AH40" s="131"/>
      <c r="AI40" s="131"/>
      <c r="AJ40" s="130"/>
      <c r="AM40" s="131"/>
      <c r="AN40" s="131"/>
      <c r="AO40" s="130"/>
      <c r="AR40" s="131"/>
      <c r="AS40" s="131"/>
      <c r="AT40" s="130"/>
      <c r="AW40" s="131"/>
      <c r="AX40" s="131"/>
      <c r="AY40" s="130"/>
      <c r="BB40" s="131"/>
      <c r="BC40" s="131"/>
      <c r="BD40" s="138"/>
    </row>
    <row r="41" spans="2:60">
      <c r="E41" s="129"/>
      <c r="I41" s="131"/>
      <c r="J41" s="131"/>
      <c r="K41" s="138"/>
    </row>
    <row r="42" spans="2:60" ht="13.5" thickBot="1">
      <c r="D42" s="155"/>
    </row>
    <row r="43" spans="2:60" ht="13.5" thickBot="1">
      <c r="C43" s="40" t="str">
        <f>"Company Official Inflation Forecast Dated "&amp;TEXT('Table 4'!$H$5,"mmmm dd, yyyy")</f>
        <v>Company Official Inflation Forecast Dated March 31, 2020</v>
      </c>
      <c r="D43" s="143"/>
      <c r="E43" s="143"/>
      <c r="F43" s="143"/>
      <c r="G43" s="143"/>
      <c r="H43" s="143"/>
      <c r="I43" s="143"/>
      <c r="J43" s="143"/>
      <c r="K43" s="145"/>
    </row>
    <row r="44" spans="2:60">
      <c r="C44" s="87">
        <v>2019</v>
      </c>
      <c r="D44" s="41">
        <v>1.7999999999999999E-2</v>
      </c>
      <c r="E44" s="85"/>
      <c r="F44" s="87">
        <f>C52+1</f>
        <v>2028</v>
      </c>
      <c r="G44" s="41">
        <v>2.3E-2</v>
      </c>
      <c r="H44" s="85"/>
      <c r="I44" s="87">
        <f>F52+1</f>
        <v>2037</v>
      </c>
      <c r="J44" s="41">
        <v>2.1000000000000001E-2</v>
      </c>
    </row>
    <row r="45" spans="2:60">
      <c r="C45" s="87">
        <f t="shared" ref="C45:C52" si="36">C44+1</f>
        <v>2020</v>
      </c>
      <c r="D45" s="41">
        <v>1.9E-2</v>
      </c>
      <c r="E45" s="85"/>
      <c r="F45" s="87">
        <f t="shared" ref="F45:F52" si="37">F44+1</f>
        <v>2029</v>
      </c>
      <c r="G45" s="41">
        <v>2.3E-2</v>
      </c>
      <c r="H45" s="85"/>
      <c r="I45" s="87">
        <f t="shared" ref="I45:I52" si="38">I44+1</f>
        <v>2038</v>
      </c>
      <c r="J45" s="41">
        <v>2.1000000000000001E-2</v>
      </c>
    </row>
    <row r="46" spans="2:60">
      <c r="C46" s="87">
        <f t="shared" si="36"/>
        <v>2021</v>
      </c>
      <c r="D46" s="41">
        <v>0.02</v>
      </c>
      <c r="E46" s="85"/>
      <c r="F46" s="87">
        <f t="shared" si="37"/>
        <v>2030</v>
      </c>
      <c r="G46" s="41">
        <v>2.1999999999999999E-2</v>
      </c>
      <c r="H46" s="85"/>
      <c r="I46" s="87">
        <f t="shared" si="38"/>
        <v>2039</v>
      </c>
      <c r="J46" s="41">
        <v>2.1000000000000001E-2</v>
      </c>
    </row>
    <row r="47" spans="2:60">
      <c r="C47" s="87">
        <f t="shared" si="36"/>
        <v>2022</v>
      </c>
      <c r="D47" s="41">
        <v>2.5000000000000001E-2</v>
      </c>
      <c r="E47" s="85"/>
      <c r="F47" s="87">
        <f t="shared" si="37"/>
        <v>2031</v>
      </c>
      <c r="G47" s="41">
        <v>2.1999999999999999E-2</v>
      </c>
      <c r="H47" s="85"/>
      <c r="I47" s="87">
        <f t="shared" si="38"/>
        <v>2040</v>
      </c>
      <c r="J47" s="41">
        <v>2.1000000000000001E-2</v>
      </c>
    </row>
    <row r="48" spans="2:60" s="120" customFormat="1">
      <c r="B48" s="118"/>
      <c r="C48" s="87">
        <f t="shared" si="36"/>
        <v>2023</v>
      </c>
      <c r="D48" s="41">
        <v>2.5000000000000001E-2</v>
      </c>
      <c r="E48" s="85"/>
      <c r="F48" s="87">
        <f t="shared" si="37"/>
        <v>2032</v>
      </c>
      <c r="G48" s="41">
        <v>2.1999999999999999E-2</v>
      </c>
      <c r="H48" s="85"/>
      <c r="I48" s="87">
        <f t="shared" si="38"/>
        <v>2041</v>
      </c>
      <c r="J48" s="41">
        <v>2.1000000000000001E-2</v>
      </c>
      <c r="K48" s="118"/>
      <c r="L48" s="118"/>
      <c r="M48" s="118"/>
      <c r="N48" s="118"/>
      <c r="O48" s="118"/>
      <c r="P48" s="118"/>
      <c r="BG48" s="165"/>
    </row>
    <row r="49" spans="2:59" s="120" customFormat="1">
      <c r="B49" s="118"/>
      <c r="C49" s="87">
        <f t="shared" si="36"/>
        <v>2024</v>
      </c>
      <c r="D49" s="41">
        <v>2.4E-2</v>
      </c>
      <c r="E49" s="85"/>
      <c r="F49" s="87">
        <f t="shared" si="37"/>
        <v>2033</v>
      </c>
      <c r="G49" s="41">
        <v>2.1000000000000001E-2</v>
      </c>
      <c r="H49" s="85"/>
      <c r="I49" s="87">
        <f t="shared" si="38"/>
        <v>2042</v>
      </c>
      <c r="J49" s="41">
        <v>2.1000000000000001E-2</v>
      </c>
      <c r="K49" s="118"/>
      <c r="L49" s="118"/>
      <c r="M49" s="118"/>
      <c r="N49" s="118"/>
      <c r="O49" s="118"/>
      <c r="P49" s="118"/>
      <c r="BG49" s="165"/>
    </row>
    <row r="50" spans="2:59" s="120" customFormat="1">
      <c r="C50" s="87">
        <f t="shared" si="36"/>
        <v>2025</v>
      </c>
      <c r="D50" s="41">
        <v>2.3E-2</v>
      </c>
      <c r="E50" s="86"/>
      <c r="F50" s="87">
        <f t="shared" si="37"/>
        <v>2034</v>
      </c>
      <c r="G50" s="41">
        <v>2.1000000000000001E-2</v>
      </c>
      <c r="H50" s="86"/>
      <c r="I50" s="87">
        <f t="shared" si="38"/>
        <v>2043</v>
      </c>
      <c r="J50" s="41">
        <v>2.1000000000000001E-2</v>
      </c>
      <c r="BG50" s="165"/>
    </row>
    <row r="51" spans="2:59" s="120" customFormat="1">
      <c r="C51" s="87">
        <f t="shared" si="36"/>
        <v>2026</v>
      </c>
      <c r="D51" s="41">
        <v>2.3E-2</v>
      </c>
      <c r="E51" s="86"/>
      <c r="F51" s="87">
        <f t="shared" si="37"/>
        <v>2035</v>
      </c>
      <c r="G51" s="41">
        <v>2.1000000000000001E-2</v>
      </c>
      <c r="H51" s="86"/>
      <c r="I51" s="87">
        <f t="shared" si="38"/>
        <v>2044</v>
      </c>
      <c r="J51" s="41">
        <v>2.1999999999999999E-2</v>
      </c>
      <c r="BG51" s="165"/>
    </row>
    <row r="52" spans="2:59">
      <c r="B52" s="120"/>
      <c r="C52" s="87">
        <f t="shared" si="36"/>
        <v>2027</v>
      </c>
      <c r="D52" s="41">
        <v>2.3E-2</v>
      </c>
      <c r="E52" s="86"/>
      <c r="F52" s="87">
        <f t="shared" si="37"/>
        <v>2036</v>
      </c>
      <c r="G52" s="41">
        <v>2.1000000000000001E-2</v>
      </c>
      <c r="H52" s="86"/>
      <c r="I52" s="87">
        <f t="shared" si="38"/>
        <v>2045</v>
      </c>
      <c r="J52" s="41">
        <v>2.1999999999999999E-2</v>
      </c>
      <c r="K52" s="120"/>
      <c r="L52" s="120"/>
      <c r="M52" s="120"/>
      <c r="N52" s="120"/>
      <c r="O52" s="120"/>
      <c r="P52" s="120"/>
    </row>
    <row r="53" spans="2:59">
      <c r="B53" s="120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</row>
    <row r="64" spans="2:59">
      <c r="C64" s="151"/>
      <c r="D64" s="155"/>
    </row>
    <row r="65" spans="3:4">
      <c r="C65" s="151"/>
      <c r="D65" s="155"/>
    </row>
    <row r="66" spans="3:4">
      <c r="C66" s="151"/>
      <c r="D66" s="155"/>
    </row>
    <row r="67" spans="3:4">
      <c r="C67" s="151"/>
      <c r="D67" s="155"/>
    </row>
    <row r="68" spans="3:4">
      <c r="C68" s="151"/>
      <c r="D68" s="155"/>
    </row>
    <row r="69" spans="3:4">
      <c r="C69" s="151"/>
      <c r="D69" s="155"/>
    </row>
    <row r="70" spans="3:4">
      <c r="C70" s="151"/>
      <c r="D70" s="155"/>
    </row>
    <row r="71" spans="3:4">
      <c r="C71" s="151"/>
      <c r="D71" s="155"/>
    </row>
    <row r="72" spans="3:4">
      <c r="C72" s="151"/>
      <c r="D72" s="155"/>
    </row>
    <row r="73" spans="3:4">
      <c r="C73" s="151"/>
      <c r="D73" s="155"/>
    </row>
  </sheetData>
  <mergeCells count="24">
    <mergeCell ref="BE4:BH4"/>
    <mergeCell ref="BE39:BF39"/>
    <mergeCell ref="Q4:T4"/>
    <mergeCell ref="Q39:R39"/>
    <mergeCell ref="AZ4:BC4"/>
    <mergeCell ref="AZ39:BA39"/>
    <mergeCell ref="AF4:AI4"/>
    <mergeCell ref="AF39:AG39"/>
    <mergeCell ref="AK4:AN4"/>
    <mergeCell ref="AK39:AL39"/>
    <mergeCell ref="AP4:AS4"/>
    <mergeCell ref="AP39:AQ39"/>
    <mergeCell ref="AU4:AX4"/>
    <mergeCell ref="AU39:AV39"/>
    <mergeCell ref="B39:C39"/>
    <mergeCell ref="B4:E4"/>
    <mergeCell ref="AA4:AD4"/>
    <mergeCell ref="AA39:AB39"/>
    <mergeCell ref="V4:Y4"/>
    <mergeCell ref="V39:W39"/>
    <mergeCell ref="G4:J4"/>
    <mergeCell ref="G39:H39"/>
    <mergeCell ref="L4:O4"/>
    <mergeCell ref="L39:M39"/>
  </mergeCells>
  <printOptions horizontalCentered="1"/>
  <pageMargins left="0.8" right="0.3" top="0.4" bottom="0.4" header="0.5" footer="0.2"/>
  <pageSetup scale="7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80" zoomScaleNormal="80" zoomScaleSheetLayoutView="70" workbookViewId="0">
      <selection activeCell="B1" sqref="B1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bestFit="1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3.16406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/>
    <col min="16" max="16" width="10" style="118" customWidth="1"/>
    <col min="17" max="17" width="25.1640625" style="118" customWidth="1"/>
    <col min="18" max="18" width="18.1640625" style="118" customWidth="1"/>
    <col min="19" max="19" width="9.33203125" style="118"/>
    <col min="20" max="20" width="16.6640625" style="118" customWidth="1"/>
    <col min="21" max="21" width="9.33203125" style="118"/>
    <col min="22" max="22" width="9.6640625" style="118" bestFit="1" customWidth="1"/>
    <col min="23" max="16384" width="9.33203125" style="118"/>
  </cols>
  <sheetData>
    <row r="1" spans="2:24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4" ht="15.75">
      <c r="B2" s="116" t="s">
        <v>233</v>
      </c>
      <c r="C2" s="117"/>
      <c r="D2" s="117"/>
      <c r="E2" s="117"/>
      <c r="F2" s="117"/>
      <c r="G2" s="117"/>
      <c r="H2" s="117"/>
      <c r="I2" s="117"/>
      <c r="J2" s="117"/>
      <c r="P2" s="120"/>
      <c r="Q2" s="120"/>
      <c r="R2" s="120"/>
      <c r="S2" s="120"/>
    </row>
    <row r="3" spans="2:24" ht="15.75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P3" s="120"/>
      <c r="Q3" s="120"/>
      <c r="R3" s="120"/>
      <c r="S3" s="120"/>
    </row>
    <row r="4" spans="2:24">
      <c r="B4" s="119"/>
      <c r="C4" s="119"/>
      <c r="D4" s="119"/>
      <c r="E4" s="119"/>
      <c r="F4" s="119"/>
      <c r="G4" s="119"/>
      <c r="H4" s="119"/>
      <c r="I4" s="120"/>
      <c r="J4" s="120"/>
      <c r="K4" s="120"/>
      <c r="P4" s="120"/>
      <c r="Q4" s="120"/>
      <c r="R4" s="120"/>
      <c r="S4" s="120"/>
    </row>
    <row r="5" spans="2:24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234</v>
      </c>
      <c r="I5" s="122" t="s">
        <v>73</v>
      </c>
      <c r="J5" s="17" t="s">
        <v>52</v>
      </c>
      <c r="K5" s="122" t="s">
        <v>230</v>
      </c>
      <c r="M5" s="215"/>
      <c r="N5" s="215"/>
      <c r="P5" s="384"/>
      <c r="Q5" s="120"/>
      <c r="R5" s="277"/>
      <c r="S5" s="120"/>
      <c r="T5" s="383"/>
      <c r="U5" s="275"/>
      <c r="V5" s="274"/>
      <c r="W5" s="275"/>
      <c r="X5" s="120"/>
    </row>
    <row r="6" spans="2:24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P6" s="120"/>
      <c r="Q6" s="385"/>
      <c r="R6" s="385"/>
      <c r="S6" s="120"/>
    </row>
    <row r="7" spans="2:24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P7" s="120"/>
      <c r="Q7" s="120"/>
      <c r="R7" s="120"/>
      <c r="S7" s="120"/>
    </row>
    <row r="8" spans="2:24" ht="6" customHeight="1">
      <c r="K8" s="120"/>
      <c r="P8" s="120"/>
      <c r="Q8" s="120"/>
      <c r="R8" s="120"/>
      <c r="S8" s="120"/>
    </row>
    <row r="9" spans="2:24" ht="15.75">
      <c r="B9" s="43" t="str">
        <f>C52</f>
        <v>2019 IRP Utah Wind Resource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P9" s="120"/>
      <c r="Q9" s="120"/>
      <c r="R9" s="120"/>
      <c r="S9" s="120"/>
    </row>
    <row r="10" spans="2:24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</row>
    <row r="11" spans="2:24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</row>
    <row r="12" spans="2:24">
      <c r="B12" s="136">
        <f t="shared" si="0"/>
        <v>2018</v>
      </c>
      <c r="C12" s="137"/>
      <c r="D12" s="129"/>
      <c r="E12" s="149"/>
      <c r="F12" s="149"/>
      <c r="G12" s="131"/>
      <c r="H12" s="149">
        <f>$C$58</f>
        <v>0</v>
      </c>
      <c r="I12" s="131"/>
      <c r="J12" s="131"/>
      <c r="K12" s="129">
        <f>(D12+E12+F12)</f>
        <v>0</v>
      </c>
      <c r="L12" s="120"/>
      <c r="N12" s="118"/>
      <c r="Q12" s="129"/>
      <c r="R12" s="149"/>
      <c r="T12" s="162"/>
      <c r="U12" s="154"/>
      <c r="V12" s="154"/>
    </row>
    <row r="13" spans="2:24">
      <c r="B13" s="136">
        <f t="shared" si="0"/>
        <v>2019</v>
      </c>
      <c r="C13" s="137"/>
      <c r="D13" s="129"/>
      <c r="E13" s="149"/>
      <c r="F13" s="149"/>
      <c r="G13" s="131"/>
      <c r="H13" s="129">
        <f t="shared" ref="H13:H16" si="1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2">(D13+E13+F13)</f>
        <v>0</v>
      </c>
      <c r="L13" s="120"/>
      <c r="N13" s="118"/>
      <c r="Q13" s="129"/>
      <c r="V13" s="154"/>
      <c r="X13" s="160"/>
    </row>
    <row r="14" spans="2:24">
      <c r="B14" s="136">
        <f t="shared" si="0"/>
        <v>2020</v>
      </c>
      <c r="C14" s="137"/>
      <c r="D14" s="129"/>
      <c r="E14" s="129"/>
      <c r="F14" s="129"/>
      <c r="G14" s="131"/>
      <c r="H14" s="129">
        <f t="shared" si="1"/>
        <v>0</v>
      </c>
      <c r="I14" s="131"/>
      <c r="J14" s="131"/>
      <c r="K14" s="129">
        <f t="shared" si="2"/>
        <v>0</v>
      </c>
      <c r="L14" s="120"/>
      <c r="N14" s="118"/>
      <c r="O14" s="133"/>
      <c r="P14" s="373"/>
      <c r="Q14" s="129"/>
      <c r="V14" s="154"/>
      <c r="X14" s="160"/>
    </row>
    <row r="15" spans="2:24">
      <c r="B15" s="136">
        <f t="shared" si="0"/>
        <v>2021</v>
      </c>
      <c r="C15" s="137"/>
      <c r="D15" s="129"/>
      <c r="E15" s="129"/>
      <c r="F15" s="129"/>
      <c r="G15" s="131"/>
      <c r="H15" s="129">
        <f t="shared" si="1"/>
        <v>0</v>
      </c>
      <c r="I15" s="131"/>
      <c r="J15" s="131"/>
      <c r="K15" s="129">
        <f t="shared" si="2"/>
        <v>0</v>
      </c>
      <c r="L15" s="120"/>
      <c r="N15" s="118"/>
      <c r="O15" s="374"/>
      <c r="P15" s="373"/>
      <c r="Q15" s="129"/>
      <c r="V15" s="154"/>
      <c r="X15" s="160"/>
    </row>
    <row r="16" spans="2:24">
      <c r="B16" s="136">
        <f t="shared" si="0"/>
        <v>2022</v>
      </c>
      <c r="C16" s="137"/>
      <c r="D16" s="129"/>
      <c r="E16" s="129"/>
      <c r="F16" s="129"/>
      <c r="G16" s="131"/>
      <c r="H16" s="129">
        <f t="shared" si="1"/>
        <v>0</v>
      </c>
      <c r="I16" s="131"/>
      <c r="J16" s="131"/>
      <c r="K16" s="129">
        <f t="shared" si="2"/>
        <v>0</v>
      </c>
      <c r="L16" s="120"/>
      <c r="N16" s="118"/>
      <c r="Q16" s="129"/>
      <c r="V16" s="154"/>
      <c r="X16" s="160"/>
    </row>
    <row r="17" spans="2:25">
      <c r="B17" s="136">
        <f t="shared" si="0"/>
        <v>2023</v>
      </c>
      <c r="C17" s="137">
        <v>1265.623188405797</v>
      </c>
      <c r="D17" s="129">
        <f t="shared" ref="D17" si="3">C17*$C$62</f>
        <v>87.31076284841852</v>
      </c>
      <c r="E17" s="149">
        <v>32.333333333333336</v>
      </c>
      <c r="F17" s="200">
        <f>$C$60</f>
        <v>1.4680258019147514</v>
      </c>
      <c r="G17" s="131">
        <f t="shared" ref="G17:G23" si="4">(D17+E17+F17)/(8.76*$C$63)</f>
        <v>46.866388818073915</v>
      </c>
      <c r="H17" s="129">
        <v>-21.479999999999997</v>
      </c>
      <c r="I17" s="131">
        <f t="shared" ref="I17:I23" si="5">(G17+H17)</f>
        <v>25.386388818073918</v>
      </c>
      <c r="J17" s="131">
        <f>ROUND(I17*$C$63*8.76,2)</f>
        <v>65.599999999999994</v>
      </c>
      <c r="K17" s="129">
        <f t="shared" si="2"/>
        <v>121.1121219836666</v>
      </c>
      <c r="L17" s="120"/>
      <c r="N17" s="118"/>
      <c r="O17" s="133"/>
      <c r="Q17" s="129"/>
      <c r="R17" s="129"/>
      <c r="V17" s="154"/>
      <c r="X17" s="160"/>
    </row>
    <row r="18" spans="2:25">
      <c r="B18" s="136">
        <f t="shared" si="0"/>
        <v>2024</v>
      </c>
      <c r="C18" s="137"/>
      <c r="D18" s="129">
        <f t="shared" ref="D18:E33" si="6">ROUND(D17*(1+(IFERROR(INDEX($D$66:$D$74,MATCH($B18,$C$66:$C$74,0),1),0)+IFERROR(INDEX($G$66:$G$74,MATCH($B18,$F$66:$F$74,0),1),0)+IFERROR(INDEX($J$66:$J$74,MATCH($B18,$I$66:$I$74,0),1),0))),2)</f>
        <v>89.41</v>
      </c>
      <c r="E18" s="149">
        <v>33.072463768115945</v>
      </c>
      <c r="F18" s="129">
        <f t="shared" ref="F18:F37" si="7">ROUND(F17*(1+(IFERROR(INDEX($D$66:$D$74,MATCH($B18,$C$66:$C$74,0),1),0)+IFERROR(INDEX($G$66:$G$74,MATCH($B18,$F$66:$F$74,0),1),0)+IFERROR(INDEX($J$66:$J$74,MATCH($B18,$I$66:$I$74,0),1),0))),2)</f>
        <v>1.5</v>
      </c>
      <c r="G18" s="131">
        <f t="shared" si="4"/>
        <v>47.977116232534613</v>
      </c>
      <c r="H18" s="129">
        <v>-21.479999999999997</v>
      </c>
      <c r="I18" s="131">
        <f t="shared" si="5"/>
        <v>26.497116232534616</v>
      </c>
      <c r="J18" s="131">
        <f t="shared" ref="J18:J37" si="8">ROUND(I18*$C$63*8.76,2)</f>
        <v>68.47</v>
      </c>
      <c r="K18" s="129">
        <f t="shared" si="2"/>
        <v>123.98246376811593</v>
      </c>
      <c r="L18" s="120"/>
      <c r="N18" s="118"/>
      <c r="Q18" s="129"/>
      <c r="R18" s="129"/>
      <c r="T18" s="162"/>
      <c r="U18" s="154"/>
      <c r="V18" s="154"/>
      <c r="W18" s="154"/>
      <c r="X18" s="160"/>
      <c r="Y18" s="154"/>
    </row>
    <row r="19" spans="2:25">
      <c r="B19" s="136">
        <f t="shared" si="0"/>
        <v>2025</v>
      </c>
      <c r="C19" s="137"/>
      <c r="D19" s="129">
        <f t="shared" si="6"/>
        <v>91.47</v>
      </c>
      <c r="E19" s="149">
        <v>33.826086956521742</v>
      </c>
      <c r="F19" s="129">
        <f t="shared" si="7"/>
        <v>1.53</v>
      </c>
      <c r="G19" s="131">
        <f t="shared" si="4"/>
        <v>49.077504433295324</v>
      </c>
      <c r="H19" s="129">
        <v>-22.278000000000002</v>
      </c>
      <c r="I19" s="131">
        <f t="shared" si="5"/>
        <v>26.799504433295322</v>
      </c>
      <c r="J19" s="131">
        <f t="shared" si="8"/>
        <v>69.260000000000005</v>
      </c>
      <c r="K19" s="129">
        <f t="shared" si="2"/>
        <v>126.82608695652175</v>
      </c>
      <c r="L19" s="120"/>
      <c r="N19" s="118"/>
      <c r="Q19" s="129"/>
      <c r="R19" s="129"/>
      <c r="T19" s="162"/>
      <c r="U19" s="154"/>
      <c r="V19" s="154"/>
      <c r="W19" s="154"/>
      <c r="X19" s="160"/>
      <c r="Y19" s="154"/>
    </row>
    <row r="20" spans="2:25">
      <c r="B20" s="136">
        <f t="shared" si="0"/>
        <v>2026</v>
      </c>
      <c r="C20" s="137"/>
      <c r="D20" s="129">
        <f t="shared" si="6"/>
        <v>93.57</v>
      </c>
      <c r="E20" s="149">
        <v>34.594202898550726</v>
      </c>
      <c r="F20" s="129">
        <f t="shared" si="7"/>
        <v>1.57</v>
      </c>
      <c r="G20" s="131">
        <f t="shared" si="4"/>
        <v>50.202849198417589</v>
      </c>
      <c r="H20" s="129">
        <v>-22.278000000000002</v>
      </c>
      <c r="I20" s="131">
        <f t="shared" si="5"/>
        <v>27.924849198417586</v>
      </c>
      <c r="J20" s="131">
        <f t="shared" si="8"/>
        <v>72.16</v>
      </c>
      <c r="K20" s="129">
        <f t="shared" si="2"/>
        <v>129.73420289855071</v>
      </c>
      <c r="L20" s="120"/>
      <c r="N20" s="118"/>
      <c r="Q20" s="129"/>
      <c r="R20" s="129"/>
      <c r="T20" s="162"/>
      <c r="U20" s="154"/>
      <c r="V20" s="154"/>
      <c r="W20" s="154"/>
      <c r="X20" s="160"/>
      <c r="Y20" s="154"/>
    </row>
    <row r="21" spans="2:25">
      <c r="B21" s="136">
        <f t="shared" si="0"/>
        <v>2027</v>
      </c>
      <c r="C21" s="137"/>
      <c r="D21" s="129">
        <f t="shared" si="6"/>
        <v>95.72</v>
      </c>
      <c r="E21" s="149">
        <v>35.376811594202898</v>
      </c>
      <c r="F21" s="129">
        <f t="shared" si="7"/>
        <v>1.61</v>
      </c>
      <c r="G21" s="131">
        <f t="shared" si="4"/>
        <v>51.353150527901455</v>
      </c>
      <c r="H21" s="129">
        <v>-23.07</v>
      </c>
      <c r="I21" s="131">
        <f t="shared" si="5"/>
        <v>28.283150527901455</v>
      </c>
      <c r="J21" s="131">
        <f t="shared" si="8"/>
        <v>73.09</v>
      </c>
      <c r="K21" s="129">
        <f t="shared" si="2"/>
        <v>132.70681159420292</v>
      </c>
      <c r="L21" s="120"/>
      <c r="N21" s="118"/>
      <c r="Q21" s="129"/>
      <c r="R21" s="129"/>
      <c r="T21" s="162"/>
      <c r="U21" s="154"/>
      <c r="V21" s="154"/>
      <c r="W21" s="154"/>
      <c r="X21" s="160"/>
      <c r="Y21" s="154"/>
    </row>
    <row r="22" spans="2:25">
      <c r="B22" s="136">
        <f t="shared" si="0"/>
        <v>2028</v>
      </c>
      <c r="C22" s="137"/>
      <c r="D22" s="129">
        <f t="shared" si="6"/>
        <v>97.92</v>
      </c>
      <c r="E22" s="149">
        <v>36.188405797101453</v>
      </c>
      <c r="F22" s="129">
        <f t="shared" si="7"/>
        <v>1.65</v>
      </c>
      <c r="G22" s="131">
        <f t="shared" si="4"/>
        <v>52.534016638457352</v>
      </c>
      <c r="H22" s="129">
        <v>-23.07</v>
      </c>
      <c r="I22" s="131">
        <f t="shared" si="5"/>
        <v>29.464016638457352</v>
      </c>
      <c r="J22" s="131">
        <f t="shared" si="8"/>
        <v>76.14</v>
      </c>
      <c r="K22" s="129">
        <f t="shared" si="2"/>
        <v>135.75840579710146</v>
      </c>
      <c r="L22" s="120"/>
      <c r="N22" s="118"/>
      <c r="Q22" s="129"/>
      <c r="R22" s="129"/>
      <c r="T22" s="162"/>
      <c r="U22" s="154"/>
      <c r="V22" s="154"/>
      <c r="W22" s="154"/>
      <c r="X22" s="160"/>
      <c r="Y22" s="154"/>
    </row>
    <row r="23" spans="2:25">
      <c r="B23" s="136">
        <f t="shared" si="0"/>
        <v>2029</v>
      </c>
      <c r="C23" s="137"/>
      <c r="D23" s="129">
        <f t="shared" si="6"/>
        <v>100.17</v>
      </c>
      <c r="E23" s="149">
        <v>37.014492753623188</v>
      </c>
      <c r="F23" s="129">
        <f t="shared" si="7"/>
        <v>1.69</v>
      </c>
      <c r="G23" s="131">
        <f t="shared" si="4"/>
        <v>53.739839313374823</v>
      </c>
      <c r="H23" s="129">
        <v>-23.867999999999999</v>
      </c>
      <c r="I23" s="131">
        <f t="shared" si="5"/>
        <v>29.871839313374824</v>
      </c>
      <c r="J23" s="131">
        <f t="shared" si="8"/>
        <v>77.19</v>
      </c>
      <c r="K23" s="129">
        <f t="shared" si="2"/>
        <v>138.8744927536232</v>
      </c>
      <c r="L23" s="120"/>
      <c r="N23" s="118"/>
      <c r="Q23" s="129"/>
      <c r="R23" s="129"/>
      <c r="T23" s="162"/>
      <c r="U23" s="154"/>
      <c r="V23" s="154"/>
      <c r="W23" s="154"/>
      <c r="X23" s="160"/>
      <c r="Y23" s="154"/>
    </row>
    <row r="24" spans="2:25">
      <c r="B24" s="136">
        <f t="shared" si="0"/>
        <v>2030</v>
      </c>
      <c r="C24" s="137"/>
      <c r="D24" s="129">
        <f t="shared" si="6"/>
        <v>102.37</v>
      </c>
      <c r="E24" s="149">
        <v>37.855072463768117</v>
      </c>
      <c r="F24" s="129">
        <f t="shared" si="7"/>
        <v>1.73</v>
      </c>
      <c r="G24" s="131">
        <f>(D24+E24+F24)/(8.76*$C$63)</f>
        <v>54.931921857351654</v>
      </c>
      <c r="H24" s="129">
        <v>-24.666</v>
      </c>
      <c r="I24" s="131">
        <f>(G24+H24)</f>
        <v>30.265921857351653</v>
      </c>
      <c r="J24" s="131">
        <f t="shared" si="8"/>
        <v>78.209999999999994</v>
      </c>
      <c r="K24" s="129">
        <f t="shared" si="2"/>
        <v>141.95507246376812</v>
      </c>
      <c r="L24" s="120"/>
      <c r="N24" s="118"/>
      <c r="Q24" s="129"/>
      <c r="R24" s="129"/>
      <c r="T24" s="162"/>
      <c r="U24" s="154"/>
      <c r="V24" s="154"/>
      <c r="W24" s="154"/>
      <c r="X24" s="160"/>
      <c r="Y24" s="154"/>
    </row>
    <row r="25" spans="2:25">
      <c r="B25" s="136">
        <f t="shared" si="0"/>
        <v>2031</v>
      </c>
      <c r="C25" s="137"/>
      <c r="D25" s="129">
        <f t="shared" si="6"/>
        <v>104.62</v>
      </c>
      <c r="E25" s="149">
        <v>38.724637681159422</v>
      </c>
      <c r="F25" s="129">
        <f t="shared" si="7"/>
        <v>1.77</v>
      </c>
      <c r="G25" s="131">
        <f t="shared" ref="G25:G37" si="9">(D25+E25+F25)/(8.76*$C$63)</f>
        <v>56.154569182400536</v>
      </c>
      <c r="H25" s="129">
        <v>-24.666</v>
      </c>
      <c r="I25" s="131">
        <f t="shared" ref="I25:I37" si="10">(G25+H25)</f>
        <v>31.488569182400536</v>
      </c>
      <c r="J25" s="131">
        <f t="shared" si="8"/>
        <v>81.37</v>
      </c>
      <c r="K25" s="129">
        <f t="shared" si="2"/>
        <v>145.11463768115945</v>
      </c>
      <c r="L25" s="120"/>
      <c r="N25" s="118"/>
      <c r="Q25" s="129"/>
      <c r="R25" s="129"/>
      <c r="T25" s="162"/>
      <c r="U25" s="154"/>
      <c r="V25" s="154"/>
      <c r="W25" s="154"/>
      <c r="X25" s="160"/>
      <c r="Y25" s="154"/>
    </row>
    <row r="26" spans="2:25">
      <c r="B26" s="136">
        <f t="shared" si="0"/>
        <v>2032</v>
      </c>
      <c r="C26" s="137"/>
      <c r="D26" s="129">
        <f t="shared" si="6"/>
        <v>106.92</v>
      </c>
      <c r="E26" s="149">
        <v>39.608695652173914</v>
      </c>
      <c r="F26" s="129">
        <f t="shared" si="7"/>
        <v>1.81</v>
      </c>
      <c r="G26" s="131">
        <f t="shared" si="9"/>
        <v>57.402173071810985</v>
      </c>
      <c r="H26" s="129">
        <v>-25.457999999999998</v>
      </c>
      <c r="I26" s="131">
        <f t="shared" si="10"/>
        <v>31.944173071810987</v>
      </c>
      <c r="J26" s="131">
        <f t="shared" si="8"/>
        <v>82.55</v>
      </c>
      <c r="K26" s="129">
        <f t="shared" si="2"/>
        <v>148.33869565217393</v>
      </c>
      <c r="L26" s="120"/>
      <c r="N26" s="118"/>
      <c r="Q26" s="129"/>
      <c r="R26" s="129"/>
      <c r="T26" s="162"/>
      <c r="U26" s="154"/>
      <c r="V26" s="154"/>
      <c r="W26" s="154"/>
      <c r="X26" s="160"/>
      <c r="Y26" s="154"/>
    </row>
    <row r="27" spans="2:25">
      <c r="B27" s="136">
        <f t="shared" si="0"/>
        <v>2033</v>
      </c>
      <c r="C27" s="137"/>
      <c r="D27" s="129">
        <f t="shared" si="6"/>
        <v>109.17</v>
      </c>
      <c r="E27" s="149">
        <v>40.507246376811594</v>
      </c>
      <c r="F27" s="129">
        <f t="shared" si="7"/>
        <v>1.85</v>
      </c>
      <c r="G27" s="131">
        <f t="shared" si="9"/>
        <v>58.63603683028078</v>
      </c>
      <c r="H27" s="129">
        <v>0</v>
      </c>
      <c r="I27" s="131">
        <f t="shared" si="10"/>
        <v>58.63603683028078</v>
      </c>
      <c r="J27" s="131">
        <f t="shared" si="8"/>
        <v>151.53</v>
      </c>
      <c r="K27" s="129">
        <f t="shared" si="2"/>
        <v>151.52724637681158</v>
      </c>
      <c r="L27" s="120"/>
      <c r="N27" s="118"/>
      <c r="Q27" s="129"/>
      <c r="R27" s="129"/>
      <c r="T27" s="162"/>
      <c r="U27" s="154"/>
      <c r="V27" s="154"/>
      <c r="W27" s="154"/>
      <c r="X27" s="160"/>
      <c r="Y27" s="154"/>
    </row>
    <row r="28" spans="2:25">
      <c r="B28" s="136">
        <f t="shared" si="0"/>
        <v>2034</v>
      </c>
      <c r="C28" s="137"/>
      <c r="D28" s="129">
        <f t="shared" si="6"/>
        <v>111.46</v>
      </c>
      <c r="E28" s="149">
        <v>41.434782608695649</v>
      </c>
      <c r="F28" s="129">
        <f t="shared" si="7"/>
        <v>1.89</v>
      </c>
      <c r="G28" s="131">
        <f t="shared" si="9"/>
        <v>59.896595700292409</v>
      </c>
      <c r="H28" s="129">
        <v>0</v>
      </c>
      <c r="I28" s="131">
        <f t="shared" si="10"/>
        <v>59.896595700292409</v>
      </c>
      <c r="J28" s="131">
        <f t="shared" si="8"/>
        <v>154.78</v>
      </c>
      <c r="K28" s="129">
        <f t="shared" si="2"/>
        <v>154.78478260869562</v>
      </c>
      <c r="L28" s="120"/>
      <c r="N28" s="118"/>
      <c r="Q28" s="129"/>
      <c r="R28" s="129"/>
      <c r="T28" s="162"/>
      <c r="U28" s="154"/>
      <c r="V28" s="154"/>
      <c r="W28" s="154"/>
      <c r="X28" s="160"/>
      <c r="Y28" s="154"/>
    </row>
    <row r="29" spans="2:25">
      <c r="B29" s="136">
        <f t="shared" si="0"/>
        <v>2035</v>
      </c>
      <c r="C29" s="137"/>
      <c r="D29" s="129">
        <f t="shared" si="6"/>
        <v>113.8</v>
      </c>
      <c r="E29" s="149">
        <v>42.376811594202898</v>
      </c>
      <c r="F29" s="129">
        <f t="shared" si="7"/>
        <v>1.93</v>
      </c>
      <c r="G29" s="131">
        <f t="shared" si="9"/>
        <v>61.182111134665632</v>
      </c>
      <c r="H29" s="129">
        <v>0</v>
      </c>
      <c r="I29" s="131">
        <f t="shared" si="10"/>
        <v>61.182111134665632</v>
      </c>
      <c r="J29" s="131">
        <f t="shared" si="8"/>
        <v>158.11000000000001</v>
      </c>
      <c r="K29" s="129">
        <f t="shared" si="2"/>
        <v>158.1068115942029</v>
      </c>
      <c r="L29" s="120"/>
      <c r="N29" s="118"/>
      <c r="Q29" s="129"/>
      <c r="R29" s="129"/>
      <c r="T29" s="162"/>
      <c r="U29" s="154"/>
      <c r="V29" s="154"/>
      <c r="W29" s="154"/>
      <c r="X29" s="160"/>
      <c r="Y29" s="154"/>
    </row>
    <row r="30" spans="2:25">
      <c r="B30" s="136">
        <f t="shared" si="0"/>
        <v>2036</v>
      </c>
      <c r="C30" s="137"/>
      <c r="D30" s="129">
        <f t="shared" si="6"/>
        <v>116.19</v>
      </c>
      <c r="E30" s="149">
        <v>43.347826086956523</v>
      </c>
      <c r="F30" s="129">
        <f t="shared" si="7"/>
        <v>1.97</v>
      </c>
      <c r="G30" s="131">
        <f t="shared" si="9"/>
        <v>62.498191350110886</v>
      </c>
      <c r="H30" s="129">
        <v>0</v>
      </c>
      <c r="I30" s="131">
        <f t="shared" si="10"/>
        <v>62.498191350110886</v>
      </c>
      <c r="J30" s="131">
        <f t="shared" si="8"/>
        <v>161.51</v>
      </c>
      <c r="K30" s="129">
        <f t="shared" si="2"/>
        <v>161.50782608695653</v>
      </c>
      <c r="L30" s="120"/>
      <c r="N30" s="118"/>
      <c r="Q30" s="129"/>
      <c r="R30" s="129"/>
      <c r="T30" s="162"/>
      <c r="U30" s="154"/>
      <c r="V30" s="154"/>
      <c r="W30" s="154"/>
      <c r="X30" s="160"/>
      <c r="Y30" s="154"/>
    </row>
    <row r="31" spans="2:25">
      <c r="B31" s="136">
        <f t="shared" si="0"/>
        <v>2037</v>
      </c>
      <c r="C31" s="137"/>
      <c r="D31" s="129">
        <f t="shared" si="6"/>
        <v>118.63</v>
      </c>
      <c r="E31" s="149">
        <v>44.333333333333336</v>
      </c>
      <c r="F31" s="129">
        <f t="shared" si="7"/>
        <v>2.0099999999999998</v>
      </c>
      <c r="G31" s="131">
        <f t="shared" si="9"/>
        <v>63.839228129917714</v>
      </c>
      <c r="H31" s="129">
        <v>0</v>
      </c>
      <c r="I31" s="131">
        <f t="shared" si="10"/>
        <v>63.839228129917714</v>
      </c>
      <c r="J31" s="131">
        <f t="shared" si="8"/>
        <v>164.97</v>
      </c>
      <c r="K31" s="129">
        <f t="shared" si="2"/>
        <v>164.97333333333333</v>
      </c>
      <c r="L31" s="120"/>
      <c r="N31" s="118"/>
      <c r="Q31" s="129"/>
      <c r="R31" s="129"/>
      <c r="T31" s="162"/>
      <c r="U31" s="154"/>
      <c r="V31" s="154"/>
      <c r="W31" s="154"/>
      <c r="X31" s="160"/>
      <c r="Y31" s="154"/>
    </row>
    <row r="32" spans="2:25">
      <c r="B32" s="136">
        <f t="shared" si="0"/>
        <v>2038</v>
      </c>
      <c r="C32" s="137"/>
      <c r="D32" s="129">
        <f t="shared" si="6"/>
        <v>121.12</v>
      </c>
      <c r="E32" s="149">
        <v>45.347826086956523</v>
      </c>
      <c r="F32" s="129">
        <f t="shared" si="7"/>
        <v>2.0499999999999998</v>
      </c>
      <c r="G32" s="131">
        <f t="shared" si="9"/>
        <v>65.210829690796601</v>
      </c>
      <c r="H32" s="129">
        <v>0</v>
      </c>
      <c r="I32" s="131">
        <f t="shared" si="10"/>
        <v>65.210829690796601</v>
      </c>
      <c r="J32" s="131">
        <f t="shared" si="8"/>
        <v>168.52</v>
      </c>
      <c r="K32" s="129">
        <f t="shared" si="2"/>
        <v>168.51782608695655</v>
      </c>
      <c r="L32" s="120"/>
      <c r="N32" s="118"/>
      <c r="Q32" s="129"/>
      <c r="R32" s="129"/>
      <c r="T32" s="162"/>
      <c r="U32" s="154"/>
      <c r="V32" s="154"/>
      <c r="W32" s="154"/>
      <c r="X32" s="160"/>
      <c r="Y32" s="154"/>
    </row>
    <row r="33" spans="2:18">
      <c r="B33" s="136">
        <f t="shared" si="0"/>
        <v>2039</v>
      </c>
      <c r="C33" s="137"/>
      <c r="D33" s="129">
        <f t="shared" si="6"/>
        <v>123.66</v>
      </c>
      <c r="E33" s="129">
        <f t="shared" si="6"/>
        <v>46.3</v>
      </c>
      <c r="F33" s="129">
        <f t="shared" si="7"/>
        <v>2.09</v>
      </c>
      <c r="G33" s="131">
        <f t="shared" si="9"/>
        <v>66.577664267471562</v>
      </c>
      <c r="H33" s="129">
        <v>0</v>
      </c>
      <c r="I33" s="131">
        <f t="shared" si="10"/>
        <v>66.577664267471562</v>
      </c>
      <c r="J33" s="131">
        <f t="shared" si="8"/>
        <v>172.05</v>
      </c>
      <c r="K33" s="129">
        <f t="shared" si="2"/>
        <v>172.04999999999998</v>
      </c>
      <c r="L33" s="120"/>
      <c r="N33" s="118"/>
      <c r="Q33" s="129"/>
      <c r="R33" s="129"/>
    </row>
    <row r="34" spans="2:18">
      <c r="B34" s="136">
        <f t="shared" si="0"/>
        <v>2040</v>
      </c>
      <c r="C34" s="137"/>
      <c r="D34" s="129">
        <f t="shared" ref="D34:E37" si="11">ROUND(D33*(1+(IFERROR(INDEX($D$66:$D$74,MATCH($B34,$C$66:$C$74,0),1),0)+IFERROR(INDEX($G$66:$G$74,MATCH($B34,$F$66:$F$74,0),1),0)+IFERROR(INDEX($J$66:$J$74,MATCH($B34,$I$66:$I$74,0),1),0))),2)</f>
        <v>126.26</v>
      </c>
      <c r="E34" s="129">
        <f t="shared" si="11"/>
        <v>47.27</v>
      </c>
      <c r="F34" s="129">
        <f t="shared" si="7"/>
        <v>2.13</v>
      </c>
      <c r="G34" s="131">
        <f t="shared" si="9"/>
        <v>67.974614967881749</v>
      </c>
      <c r="H34" s="129">
        <v>0</v>
      </c>
      <c r="I34" s="131">
        <f t="shared" si="10"/>
        <v>67.974614967881749</v>
      </c>
      <c r="J34" s="131">
        <f t="shared" si="8"/>
        <v>175.66</v>
      </c>
      <c r="K34" s="129">
        <f t="shared" si="2"/>
        <v>175.66</v>
      </c>
      <c r="L34" s="120"/>
      <c r="N34" s="118"/>
      <c r="Q34" s="129"/>
      <c r="R34" s="129"/>
    </row>
    <row r="35" spans="2:18">
      <c r="B35" s="136">
        <f t="shared" si="0"/>
        <v>2041</v>
      </c>
      <c r="C35" s="137"/>
      <c r="D35" s="129">
        <f t="shared" si="11"/>
        <v>128.91</v>
      </c>
      <c r="E35" s="129">
        <f t="shared" si="11"/>
        <v>48.26</v>
      </c>
      <c r="F35" s="129">
        <f t="shared" si="7"/>
        <v>2.17</v>
      </c>
      <c r="G35" s="131">
        <f t="shared" si="9"/>
        <v>69.398653355003489</v>
      </c>
      <c r="H35" s="129">
        <v>0</v>
      </c>
      <c r="I35" s="131">
        <f t="shared" si="10"/>
        <v>69.398653355003489</v>
      </c>
      <c r="J35" s="131">
        <f t="shared" si="8"/>
        <v>179.34</v>
      </c>
      <c r="K35" s="129">
        <f t="shared" si="2"/>
        <v>179.33999999999997</v>
      </c>
      <c r="L35" s="120"/>
      <c r="N35" s="118"/>
      <c r="Q35" s="129"/>
      <c r="R35" s="129"/>
    </row>
    <row r="36" spans="2:18">
      <c r="B36" s="136">
        <f t="shared" si="0"/>
        <v>2042</v>
      </c>
      <c r="C36" s="137"/>
      <c r="D36" s="129">
        <f t="shared" si="11"/>
        <v>131.62</v>
      </c>
      <c r="E36" s="129">
        <f t="shared" si="11"/>
        <v>49.27</v>
      </c>
      <c r="F36" s="129">
        <f t="shared" si="7"/>
        <v>2.2200000000000002</v>
      </c>
      <c r="G36" s="131">
        <f t="shared" si="9"/>
        <v>70.857518767897233</v>
      </c>
      <c r="H36" s="129">
        <v>0</v>
      </c>
      <c r="I36" s="131">
        <f t="shared" si="10"/>
        <v>70.857518767897233</v>
      </c>
      <c r="J36" s="131">
        <f t="shared" si="8"/>
        <v>183.11</v>
      </c>
      <c r="K36" s="129">
        <f t="shared" si="2"/>
        <v>183.11</v>
      </c>
      <c r="L36" s="120"/>
      <c r="N36" s="118"/>
      <c r="Q36" s="129"/>
      <c r="R36" s="129"/>
    </row>
    <row r="37" spans="2:18">
      <c r="B37" s="136">
        <f t="shared" si="0"/>
        <v>2043</v>
      </c>
      <c r="C37" s="137"/>
      <c r="D37" s="129">
        <f t="shared" si="11"/>
        <v>134.38</v>
      </c>
      <c r="E37" s="129">
        <f t="shared" si="11"/>
        <v>50.3</v>
      </c>
      <c r="F37" s="129">
        <f t="shared" si="7"/>
        <v>2.27</v>
      </c>
      <c r="G37" s="131">
        <f t="shared" si="9"/>
        <v>72.343471867502529</v>
      </c>
      <c r="H37" s="129">
        <v>0</v>
      </c>
      <c r="I37" s="131">
        <f t="shared" si="10"/>
        <v>72.343471867502529</v>
      </c>
      <c r="J37" s="131">
        <f t="shared" si="8"/>
        <v>186.95</v>
      </c>
      <c r="K37" s="129">
        <f t="shared" si="2"/>
        <v>186.95000000000002</v>
      </c>
      <c r="L37" s="120"/>
      <c r="Q37" s="129"/>
      <c r="R37" s="129"/>
    </row>
    <row r="38" spans="2:18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</row>
    <row r="39" spans="2:18">
      <c r="B39" s="136"/>
      <c r="C39" s="137"/>
      <c r="D39" s="129"/>
      <c r="E39" s="129"/>
      <c r="F39" s="131"/>
      <c r="G39" s="129"/>
      <c r="H39" s="129"/>
      <c r="I39" s="131"/>
      <c r="J39" s="131"/>
      <c r="K39" s="129"/>
      <c r="L39" s="120"/>
      <c r="Q39" s="375"/>
      <c r="R39" s="375"/>
    </row>
    <row r="40" spans="2:18">
      <c r="B40" s="127"/>
      <c r="C40" s="132"/>
      <c r="D40" s="129"/>
      <c r="E40" s="129"/>
      <c r="F40" s="130"/>
      <c r="G40" s="129"/>
      <c r="H40" s="129"/>
      <c r="I40" s="131"/>
      <c r="J40" s="131"/>
      <c r="K40" s="138"/>
    </row>
    <row r="42" spans="2:18" ht="14.25">
      <c r="B42" s="139" t="s">
        <v>25</v>
      </c>
      <c r="C42" s="140"/>
      <c r="D42" s="140"/>
      <c r="E42" s="140"/>
      <c r="F42" s="140"/>
      <c r="G42" s="140"/>
      <c r="H42" s="140"/>
    </row>
    <row r="44" spans="2:18">
      <c r="B44" s="118" t="s">
        <v>63</v>
      </c>
      <c r="C44" s="141" t="s">
        <v>64</v>
      </c>
      <c r="D44" s="142" t="s">
        <v>102</v>
      </c>
    </row>
    <row r="45" spans="2:18">
      <c r="C45" s="141" t="str">
        <f>C7</f>
        <v>(a)</v>
      </c>
      <c r="D45" s="118" t="s">
        <v>65</v>
      </c>
    </row>
    <row r="46" spans="2:18">
      <c r="C46" s="141" t="str">
        <f>D7</f>
        <v>(b)</v>
      </c>
      <c r="D46" s="131" t="str">
        <f>"= "&amp;C7&amp;" x "&amp;C62</f>
        <v>= (a) x 0.0689863805027125</v>
      </c>
    </row>
    <row r="47" spans="2:18">
      <c r="C47" s="141" t="str">
        <f>G7</f>
        <v>(e)</v>
      </c>
      <c r="D47" s="131" t="str">
        <f>"= ("&amp;$D$7&amp;" + "&amp;$E$7&amp;") /  (8.76 x "&amp;TEXT(C63,"0.0%")&amp;")"</f>
        <v>= ((b) + (c)) /  (8.76 x 29.5%)</v>
      </c>
    </row>
    <row r="48" spans="2:18">
      <c r="C48" s="141" t="str">
        <f>I7</f>
        <v>(g)</v>
      </c>
      <c r="D48" s="131" t="str">
        <f>"= "&amp;$G$7&amp;" + "&amp;$H$7</f>
        <v>= (e) + (f)</v>
      </c>
    </row>
    <row r="49" spans="2:27">
      <c r="C49" s="141" t="str">
        <f>K7</f>
        <v>(i)</v>
      </c>
      <c r="D49" s="85" t="str">
        <f>D44</f>
        <v>Plant Costs  - 2019 IRP Update - Table 6.1 &amp; 6.2</v>
      </c>
    </row>
    <row r="50" spans="2:27">
      <c r="C50" s="141"/>
      <c r="D50" s="131"/>
    </row>
    <row r="51" spans="2:27" ht="13.5" thickBot="1"/>
    <row r="52" spans="2:27" ht="13.5" thickBot="1">
      <c r="C52" s="42" t="str">
        <f>B2&amp;" - "&amp;B3</f>
        <v>2019 IRP Utah Wind Resource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7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</row>
    <row r="54" spans="2:27">
      <c r="P54" s="118" t="s">
        <v>103</v>
      </c>
      <c r="Q54" s="279">
        <v>2023</v>
      </c>
    </row>
    <row r="55" spans="2:27">
      <c r="B55" s="85" t="s">
        <v>101</v>
      </c>
      <c r="C55" s="376">
        <v>1301.4978814276944</v>
      </c>
      <c r="D55" s="118" t="s">
        <v>65</v>
      </c>
      <c r="T55" s="118" t="str">
        <f>$Q$56&amp;"Proposed Station Capital Costs"</f>
        <v>H3.US1_WD_CPProposed Station Capital Costs</v>
      </c>
    </row>
    <row r="56" spans="2:27">
      <c r="B56" s="85" t="s">
        <v>101</v>
      </c>
      <c r="C56" s="149">
        <v>28.802174620531375</v>
      </c>
      <c r="D56" s="118" t="s">
        <v>68</v>
      </c>
      <c r="O56" s="118">
        <v>69</v>
      </c>
      <c r="P56" s="118" t="s">
        <v>32</v>
      </c>
      <c r="Q56" s="279" t="s">
        <v>235</v>
      </c>
      <c r="T56" s="118" t="str">
        <f>Q56&amp;"Proposed Station Fixed Costs"</f>
        <v>H3.US1_WD_CPProposed Station Fixed Costs</v>
      </c>
      <c r="AA56" s="280"/>
    </row>
    <row r="57" spans="2:27" ht="24" customHeight="1">
      <c r="B57" s="85"/>
      <c r="C57" s="154"/>
      <c r="D57" s="118" t="s">
        <v>109</v>
      </c>
    </row>
    <row r="58" spans="2:27">
      <c r="B58" s="85" t="s">
        <v>101</v>
      </c>
      <c r="C58" s="149">
        <v>0</v>
      </c>
      <c r="D58" s="118" t="s">
        <v>69</v>
      </c>
      <c r="K58" s="120"/>
      <c r="L58" s="377"/>
      <c r="M58" s="52"/>
      <c r="N58" s="164"/>
      <c r="O58" s="52"/>
      <c r="P58" s="52"/>
      <c r="Q58" s="120"/>
      <c r="R58" s="120"/>
      <c r="U58" s="120"/>
      <c r="V58" s="120"/>
      <c r="W58" s="120"/>
      <c r="X58" s="120"/>
      <c r="Y58" s="120"/>
    </row>
    <row r="59" spans="2:27">
      <c r="B59" s="85"/>
      <c r="C59" s="159"/>
      <c r="D59" s="118" t="s">
        <v>70</v>
      </c>
      <c r="I59" s="378" t="s">
        <v>91</v>
      </c>
      <c r="L59" s="379"/>
      <c r="M59" s="153"/>
      <c r="O59" s="151"/>
      <c r="P59" s="120"/>
      <c r="Q59" s="215" t="str">
        <f>Q56&amp;Q54</f>
        <v>H3.US1_WD_CP2023</v>
      </c>
      <c r="R59" s="120"/>
      <c r="U59" s="120"/>
      <c r="V59" s="120"/>
      <c r="W59" s="120"/>
      <c r="X59" s="120"/>
      <c r="Y59" s="120"/>
    </row>
    <row r="60" spans="2:27">
      <c r="B60" s="371" t="s">
        <v>241</v>
      </c>
      <c r="C60" s="154">
        <v>1.4680258019147514</v>
      </c>
      <c r="D60" s="118" t="s">
        <v>224</v>
      </c>
      <c r="F60" s="118" t="s">
        <v>227</v>
      </c>
      <c r="K60" s="379"/>
      <c r="L60" s="379"/>
      <c r="M60" s="379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7">
      <c r="B61" s="85"/>
      <c r="C61" s="201"/>
      <c r="K61" s="379"/>
      <c r="L61" s="379"/>
      <c r="M61" s="379"/>
      <c r="N61" s="165"/>
      <c r="O61" s="379"/>
      <c r="R61" s="120"/>
      <c r="T61" s="120"/>
      <c r="U61" s="120"/>
      <c r="V61" s="120"/>
      <c r="W61" s="120"/>
      <c r="X61" s="120"/>
      <c r="Y61" s="120"/>
    </row>
    <row r="62" spans="2:27">
      <c r="C62" s="380">
        <v>6.898638050271251E-2</v>
      </c>
      <c r="D62" s="118" t="s">
        <v>36</v>
      </c>
      <c r="K62" s="291"/>
      <c r="L62" s="157"/>
      <c r="M62" s="157"/>
      <c r="O62" s="158"/>
    </row>
    <row r="63" spans="2:27">
      <c r="C63" s="381">
        <v>0.29499999999999998</v>
      </c>
      <c r="D63" s="118" t="s">
        <v>37</v>
      </c>
    </row>
    <row r="64" spans="2:27" ht="13.5" thickBot="1">
      <c r="D64" s="155"/>
    </row>
    <row r="65" spans="3:14" ht="13.5" thickBot="1">
      <c r="C65" s="40" t="s">
        <v>242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12">C66+1</f>
        <v>2018</v>
      </c>
      <c r="D67" s="41">
        <v>2.4E-2</v>
      </c>
      <c r="E67" s="85"/>
      <c r="F67" s="87">
        <f t="shared" ref="F67:F74" si="13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12"/>
        <v>2019</v>
      </c>
      <c r="D68" s="41">
        <v>1.7999999999999999E-2</v>
      </c>
      <c r="E68" s="85"/>
      <c r="F68" s="87">
        <f t="shared" si="13"/>
        <v>2028</v>
      </c>
      <c r="G68" s="41">
        <v>2.3E-2</v>
      </c>
      <c r="H68" s="41"/>
      <c r="I68" s="87">
        <f t="shared" ref="I68:I74" si="14">I67+1</f>
        <v>2037</v>
      </c>
      <c r="J68" s="41">
        <v>2.1000000000000001E-2</v>
      </c>
    </row>
    <row r="69" spans="3:14">
      <c r="C69" s="87">
        <f t="shared" si="12"/>
        <v>2020</v>
      </c>
      <c r="D69" s="41">
        <v>1.9E-2</v>
      </c>
      <c r="E69" s="85"/>
      <c r="F69" s="87">
        <f t="shared" si="13"/>
        <v>2029</v>
      </c>
      <c r="G69" s="41">
        <v>2.3E-2</v>
      </c>
      <c r="H69" s="41"/>
      <c r="I69" s="87">
        <f t="shared" si="14"/>
        <v>2038</v>
      </c>
      <c r="J69" s="41">
        <v>2.1000000000000001E-2</v>
      </c>
    </row>
    <row r="70" spans="3:14">
      <c r="C70" s="87">
        <f t="shared" si="12"/>
        <v>2021</v>
      </c>
      <c r="D70" s="41">
        <v>0.02</v>
      </c>
      <c r="E70" s="85"/>
      <c r="F70" s="87">
        <f t="shared" si="13"/>
        <v>2030</v>
      </c>
      <c r="G70" s="41">
        <v>2.1999999999999999E-2</v>
      </c>
      <c r="H70" s="41"/>
      <c r="I70" s="87">
        <f t="shared" si="14"/>
        <v>2039</v>
      </c>
      <c r="J70" s="41">
        <v>2.1000000000000001E-2</v>
      </c>
    </row>
    <row r="71" spans="3:14">
      <c r="C71" s="87">
        <f t="shared" si="12"/>
        <v>2022</v>
      </c>
      <c r="D71" s="41">
        <v>2.5000000000000001E-2</v>
      </c>
      <c r="E71" s="85"/>
      <c r="F71" s="87">
        <f t="shared" si="13"/>
        <v>2031</v>
      </c>
      <c r="G71" s="41">
        <v>2.1999999999999999E-2</v>
      </c>
      <c r="H71" s="41"/>
      <c r="I71" s="87">
        <f t="shared" si="14"/>
        <v>2040</v>
      </c>
      <c r="J71" s="41">
        <v>2.1000000000000001E-2</v>
      </c>
    </row>
    <row r="72" spans="3:14" s="120" customFormat="1">
      <c r="C72" s="87">
        <f t="shared" si="12"/>
        <v>2023</v>
      </c>
      <c r="D72" s="41">
        <v>2.5000000000000001E-2</v>
      </c>
      <c r="E72" s="86"/>
      <c r="F72" s="87">
        <f t="shared" si="13"/>
        <v>2032</v>
      </c>
      <c r="G72" s="41">
        <v>2.1999999999999999E-2</v>
      </c>
      <c r="H72" s="41"/>
      <c r="I72" s="87">
        <f t="shared" si="14"/>
        <v>2041</v>
      </c>
      <c r="J72" s="41">
        <v>2.1000000000000001E-2</v>
      </c>
      <c r="N72" s="165"/>
    </row>
    <row r="73" spans="3:14" s="120" customFormat="1">
      <c r="C73" s="87">
        <f t="shared" si="12"/>
        <v>2024</v>
      </c>
      <c r="D73" s="41">
        <v>2.4E-2</v>
      </c>
      <c r="E73" s="86"/>
      <c r="F73" s="87">
        <f t="shared" si="13"/>
        <v>2033</v>
      </c>
      <c r="G73" s="41">
        <v>2.1000000000000001E-2</v>
      </c>
      <c r="H73" s="41"/>
      <c r="I73" s="87">
        <f t="shared" si="14"/>
        <v>2042</v>
      </c>
      <c r="J73" s="41">
        <v>2.1000000000000001E-2</v>
      </c>
      <c r="N73" s="165"/>
    </row>
    <row r="74" spans="3:14" s="120" customFormat="1">
      <c r="C74" s="87">
        <f t="shared" si="12"/>
        <v>2025</v>
      </c>
      <c r="D74" s="41">
        <v>2.3E-2</v>
      </c>
      <c r="E74" s="86"/>
      <c r="F74" s="87">
        <f t="shared" si="13"/>
        <v>2034</v>
      </c>
      <c r="G74" s="41">
        <v>2.1000000000000001E-2</v>
      </c>
      <c r="H74" s="41"/>
      <c r="I74" s="87">
        <f t="shared" si="14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  <pageSetUpPr fitToPage="1"/>
  </sheetPr>
  <dimension ref="B1:AB102"/>
  <sheetViews>
    <sheetView zoomScale="80" zoomScaleNormal="80" workbookViewId="0">
      <selection activeCell="B1" sqref="B1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bestFit="1" customWidth="1"/>
    <col min="6" max="6" width="13.5" style="118" customWidth="1"/>
    <col min="7" max="7" width="9.5" style="118" bestFit="1" customWidth="1"/>
    <col min="8" max="8" width="9.5" style="118" customWidth="1"/>
    <col min="9" max="9" width="10.5" style="118" customWidth="1"/>
    <col min="10" max="10" width="12.6640625" style="118" customWidth="1"/>
    <col min="11" max="11" width="14" style="118" customWidth="1"/>
    <col min="12" max="12" width="13.1640625" style="118" customWidth="1"/>
    <col min="13" max="13" width="3.1640625" style="118" customWidth="1"/>
    <col min="14" max="14" width="15" style="118" hidden="1" customWidth="1"/>
    <col min="15" max="15" width="5.6640625" style="162" customWidth="1"/>
    <col min="16" max="16" width="9.33203125" style="118"/>
    <col min="17" max="17" width="10" style="118" customWidth="1"/>
    <col min="18" max="18" width="12.6640625" style="118" customWidth="1"/>
    <col min="19" max="19" width="18.1640625" style="118" customWidth="1"/>
    <col min="20" max="22" width="9.33203125" style="118"/>
    <col min="23" max="23" width="9.6640625" style="118" bestFit="1" customWidth="1"/>
    <col min="24" max="16384" width="9.33203125" style="118"/>
  </cols>
  <sheetData>
    <row r="1" spans="2:25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  <c r="K1" s="117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2:25" ht="15.75">
      <c r="B2" s="116" t="s">
        <v>99</v>
      </c>
      <c r="C2" s="117"/>
      <c r="D2" s="117"/>
      <c r="E2" s="117"/>
      <c r="F2" s="117"/>
      <c r="G2" s="117"/>
      <c r="H2" s="117"/>
      <c r="I2" s="117"/>
      <c r="J2" s="117"/>
      <c r="K2" s="117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2:25" ht="15.75">
      <c r="B3" s="116" t="str">
        <f>TEXT($C$63,"0%")&amp;" Capacity Factor"</f>
        <v>44% Capacity Factor</v>
      </c>
      <c r="C3" s="117"/>
      <c r="D3" s="117"/>
      <c r="E3" s="117"/>
      <c r="F3" s="117"/>
      <c r="G3" s="117"/>
      <c r="H3" s="117"/>
      <c r="I3" s="117"/>
      <c r="J3" s="117"/>
      <c r="K3" s="117"/>
      <c r="P3" s="120"/>
      <c r="Q3" s="120"/>
      <c r="R3" s="120"/>
      <c r="S3" s="120"/>
      <c r="T3" s="120"/>
      <c r="U3" s="120"/>
      <c r="V3" s="120"/>
      <c r="W3" s="120"/>
      <c r="X3" s="120"/>
      <c r="Y3" s="120"/>
    </row>
    <row r="4" spans="2:25">
      <c r="B4" s="119"/>
      <c r="C4" s="119"/>
      <c r="D4" s="119"/>
      <c r="E4" s="119"/>
      <c r="F4" s="119"/>
      <c r="G4" s="119"/>
      <c r="H4" s="119"/>
      <c r="I4" s="119"/>
      <c r="J4" s="120"/>
      <c r="K4" s="120"/>
      <c r="L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2:25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107</v>
      </c>
      <c r="J5" s="122" t="s">
        <v>73</v>
      </c>
      <c r="K5" s="17" t="s">
        <v>52</v>
      </c>
      <c r="L5" s="122" t="s">
        <v>230</v>
      </c>
      <c r="N5" s="215"/>
      <c r="O5" s="215"/>
      <c r="P5" s="120"/>
      <c r="Q5" s="384"/>
      <c r="R5" s="120"/>
      <c r="S5" s="277"/>
      <c r="T5" s="120"/>
      <c r="U5" s="120"/>
      <c r="V5" s="120"/>
      <c r="W5" s="120"/>
      <c r="X5" s="120"/>
      <c r="Y5" s="120"/>
    </row>
    <row r="6" spans="2:25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8" t="s">
        <v>31</v>
      </c>
      <c r="J6" s="124" t="s">
        <v>31</v>
      </c>
      <c r="K6" s="19" t="s">
        <v>9</v>
      </c>
      <c r="L6" s="125" t="s">
        <v>9</v>
      </c>
      <c r="P6" s="120"/>
      <c r="Q6" s="120"/>
      <c r="R6" s="120"/>
      <c r="S6" s="278"/>
      <c r="T6" s="120"/>
      <c r="U6" s="120"/>
      <c r="V6" s="120"/>
      <c r="W6" s="120"/>
      <c r="X6" s="120"/>
      <c r="Y6" s="120"/>
    </row>
    <row r="7" spans="2:25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L7" s="126" t="s">
        <v>24</v>
      </c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2:25" ht="6" customHeight="1">
      <c r="L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2:25" ht="15.75">
      <c r="B9" s="43" t="str">
        <f>C52</f>
        <v>2019 IRP Wyoming Wind Resource - 44% Capacity Factor</v>
      </c>
      <c r="C9" s="120"/>
      <c r="E9" s="120"/>
      <c r="F9" s="120"/>
      <c r="G9" s="120"/>
      <c r="H9" s="120"/>
      <c r="I9" s="120"/>
      <c r="J9" s="120"/>
      <c r="K9" s="120"/>
      <c r="L9" s="120"/>
      <c r="O9" s="118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2:25">
      <c r="B10" s="127">
        <v>2016</v>
      </c>
      <c r="C10" s="128"/>
      <c r="D10" s="129"/>
      <c r="E10" s="129"/>
      <c r="F10" s="129"/>
      <c r="G10" s="130"/>
      <c r="H10" s="130"/>
      <c r="I10" s="129"/>
      <c r="J10" s="131"/>
      <c r="K10" s="131"/>
      <c r="L10" s="129"/>
      <c r="O10" s="163"/>
      <c r="P10" s="120"/>
      <c r="Q10" s="120"/>
      <c r="R10" s="120"/>
      <c r="S10" s="120"/>
      <c r="T10" s="120"/>
      <c r="U10" s="120"/>
      <c r="V10" s="120"/>
      <c r="W10" s="120"/>
      <c r="X10" s="120"/>
      <c r="Y10" s="120"/>
    </row>
    <row r="11" spans="2:25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29"/>
      <c r="J11" s="131"/>
      <c r="K11" s="131"/>
      <c r="L11" s="129"/>
      <c r="O11" s="118"/>
      <c r="P11" s="120"/>
      <c r="Q11" s="120"/>
      <c r="R11" s="120"/>
      <c r="S11" s="120"/>
      <c r="T11" s="120"/>
      <c r="U11" s="120"/>
      <c r="V11" s="120"/>
      <c r="W11" s="120"/>
      <c r="X11" s="120"/>
      <c r="Y11" s="120"/>
    </row>
    <row r="12" spans="2:25">
      <c r="B12" s="136">
        <f t="shared" si="0"/>
        <v>2018</v>
      </c>
      <c r="C12" s="137"/>
      <c r="D12" s="129"/>
      <c r="E12" s="149"/>
      <c r="F12" s="149"/>
      <c r="G12" s="131"/>
      <c r="H12" s="149"/>
      <c r="I12" s="129"/>
      <c r="J12" s="131"/>
      <c r="K12" s="131"/>
      <c r="L12" s="129">
        <f t="shared" ref="L12:L37" si="1">(D12+E12+F12)</f>
        <v>0</v>
      </c>
      <c r="M12" s="120"/>
      <c r="O12" s="118"/>
      <c r="P12" s="120"/>
      <c r="Q12" s="120"/>
      <c r="R12" s="120"/>
      <c r="S12" s="386"/>
      <c r="T12" s="120"/>
      <c r="U12" s="165"/>
      <c r="V12" s="161"/>
      <c r="W12" s="161"/>
      <c r="X12" s="120"/>
      <c r="Y12" s="120"/>
    </row>
    <row r="13" spans="2:25">
      <c r="B13" s="136">
        <f t="shared" si="0"/>
        <v>2019</v>
      </c>
      <c r="C13" s="137"/>
      <c r="D13" s="129"/>
      <c r="E13" s="149"/>
      <c r="F13" s="149"/>
      <c r="G13" s="131"/>
      <c r="H13" s="129"/>
      <c r="I13" s="129"/>
      <c r="J13" s="131"/>
      <c r="K13" s="131"/>
      <c r="L13" s="129">
        <f t="shared" si="1"/>
        <v>0</v>
      </c>
      <c r="M13" s="120"/>
      <c r="O13" s="118"/>
      <c r="P13" s="120"/>
      <c r="Q13" s="120"/>
      <c r="R13" s="120"/>
      <c r="S13" s="120"/>
      <c r="T13" s="120"/>
      <c r="U13" s="120"/>
      <c r="V13" s="120"/>
      <c r="W13" s="161"/>
      <c r="X13" s="120"/>
      <c r="Y13" s="120"/>
    </row>
    <row r="14" spans="2:25">
      <c r="B14" s="136">
        <f t="shared" si="0"/>
        <v>2020</v>
      </c>
      <c r="C14" s="137"/>
      <c r="D14" s="129"/>
      <c r="E14" s="129"/>
      <c r="F14" s="129"/>
      <c r="G14" s="131"/>
      <c r="H14" s="129"/>
      <c r="I14" s="129"/>
      <c r="J14" s="131"/>
      <c r="K14" s="131"/>
      <c r="L14" s="129">
        <f t="shared" si="1"/>
        <v>0</v>
      </c>
      <c r="M14" s="120"/>
      <c r="O14" s="118"/>
      <c r="P14" s="387"/>
      <c r="Q14" s="388"/>
      <c r="R14" s="389"/>
      <c r="S14" s="120"/>
      <c r="T14" s="120"/>
      <c r="U14" s="120"/>
      <c r="V14" s="120"/>
      <c r="W14" s="161"/>
      <c r="X14" s="120"/>
      <c r="Y14" s="120"/>
    </row>
    <row r="15" spans="2:25">
      <c r="B15" s="136">
        <f t="shared" si="0"/>
        <v>2021</v>
      </c>
      <c r="C15" s="137"/>
      <c r="D15" s="129"/>
      <c r="E15" s="129"/>
      <c r="F15" s="129"/>
      <c r="G15" s="131"/>
      <c r="H15" s="129"/>
      <c r="I15" s="129"/>
      <c r="J15" s="131"/>
      <c r="K15" s="131"/>
      <c r="L15" s="129">
        <f t="shared" si="1"/>
        <v>0</v>
      </c>
      <c r="M15" s="120"/>
      <c r="O15" s="118"/>
      <c r="P15" s="390"/>
      <c r="Q15" s="388"/>
      <c r="R15" s="389"/>
      <c r="S15" s="120"/>
      <c r="T15" s="120"/>
      <c r="U15" s="120"/>
      <c r="V15" s="120"/>
      <c r="W15" s="161"/>
      <c r="X15" s="120"/>
      <c r="Y15" s="120"/>
    </row>
    <row r="16" spans="2:25">
      <c r="B16" s="136">
        <f t="shared" si="0"/>
        <v>2022</v>
      </c>
      <c r="C16" s="137"/>
      <c r="D16" s="129"/>
      <c r="E16" s="129"/>
      <c r="F16" s="129"/>
      <c r="G16" s="131"/>
      <c r="H16" s="129"/>
      <c r="I16" s="129"/>
      <c r="J16" s="131"/>
      <c r="K16" s="131"/>
      <c r="L16" s="129">
        <f t="shared" si="1"/>
        <v>0</v>
      </c>
      <c r="M16" s="120"/>
      <c r="O16" s="118"/>
      <c r="P16" s="120"/>
      <c r="Q16" s="120"/>
      <c r="R16" s="120"/>
      <c r="S16" s="120"/>
      <c r="T16" s="120"/>
      <c r="U16" s="120"/>
      <c r="V16" s="120"/>
      <c r="W16" s="161"/>
      <c r="X16" s="120"/>
      <c r="Y16" s="120"/>
    </row>
    <row r="17" spans="2:26">
      <c r="B17" s="136">
        <f t="shared" si="0"/>
        <v>2023</v>
      </c>
      <c r="C17" s="137"/>
      <c r="D17" s="129"/>
      <c r="E17" s="129"/>
      <c r="F17" s="129"/>
      <c r="G17" s="131"/>
      <c r="H17" s="129"/>
      <c r="I17" s="129"/>
      <c r="J17" s="131"/>
      <c r="K17" s="131"/>
      <c r="L17" s="129">
        <f t="shared" si="1"/>
        <v>0</v>
      </c>
      <c r="M17" s="120"/>
      <c r="O17" s="118"/>
      <c r="P17" s="387"/>
      <c r="Q17" s="120"/>
      <c r="R17" s="120"/>
      <c r="S17" s="120"/>
      <c r="T17" s="120"/>
      <c r="U17" s="120"/>
      <c r="V17" s="120"/>
      <c r="W17" s="161"/>
      <c r="X17" s="120"/>
      <c r="Y17" s="120"/>
    </row>
    <row r="18" spans="2:26">
      <c r="B18" s="136">
        <f t="shared" si="0"/>
        <v>2024</v>
      </c>
      <c r="C18" s="349">
        <v>1252.8729166666667</v>
      </c>
      <c r="D18" s="129">
        <f>C18*$C$62</f>
        <v>86.431167750709889</v>
      </c>
      <c r="E18" s="270">
        <v>32.969791666666666</v>
      </c>
      <c r="F18" s="372">
        <f>C60</f>
        <v>47.870308055404152</v>
      </c>
      <c r="G18" s="131">
        <f>(D18+E18+F18)/(8.76*$C$63)</f>
        <v>43.795627401653867</v>
      </c>
      <c r="H18" s="129"/>
      <c r="I18" s="129">
        <f>INDEX('[11]Trapped Adj'!$D$57:$DS$96,MATCH("IRP19Wind_WYAE_T",'[11]Trapped Adj'!$C$57:$C$96,0),MATCH(B18,'[11]Trapped Adj'!$D$1:$DS$1,0))-H18</f>
        <v>-20.480000000000004</v>
      </c>
      <c r="J18" s="131">
        <f>(G18+H18+I18)</f>
        <v>23.315627401653863</v>
      </c>
      <c r="K18" s="131">
        <f t="shared" ref="K18:K32" si="2">ROUND(J18*$C$63*8.76,2)</f>
        <v>89.05</v>
      </c>
      <c r="L18" s="129">
        <f t="shared" si="1"/>
        <v>167.27126747278072</v>
      </c>
      <c r="M18" s="120"/>
      <c r="O18" s="118"/>
      <c r="P18" s="120"/>
      <c r="Q18" s="131"/>
      <c r="R18" s="120"/>
      <c r="S18" s="120"/>
      <c r="T18" s="120"/>
      <c r="U18" s="165"/>
      <c r="V18" s="161"/>
      <c r="W18" s="161"/>
      <c r="X18" s="161"/>
      <c r="Y18" s="161"/>
      <c r="Z18" s="154"/>
    </row>
    <row r="19" spans="2:26">
      <c r="B19" s="136">
        <f t="shared" si="0"/>
        <v>2025</v>
      </c>
      <c r="C19" s="137"/>
      <c r="D19" s="129">
        <f t="shared" ref="D19:D37" si="3">ROUND(D18*(1+(IFERROR(INDEX($D$66:$D$74,MATCH($B19,$C$66:$C$74,0),1),0)+IFERROR(INDEX($G$66:$G$74,MATCH($B19,$F$66:$F$74,0),1),0)+IFERROR(INDEX($J$66:$J$74,MATCH($B19,$I$66:$I$74,0),1),0))),2)</f>
        <v>88.42</v>
      </c>
      <c r="E19" s="270">
        <v>33.73020833333333</v>
      </c>
      <c r="F19" s="129">
        <f t="shared" ref="F19:F37" si="4">ROUND(F18*(1+(IFERROR(INDEX($D$66:$D$74,MATCH($B19,$C$66:$C$74,0),1),0)+IFERROR(INDEX($G$66:$G$74,MATCH($B19,$F$66:$F$74,0),1),0)+IFERROR(INDEX($J$66:$J$74,MATCH($B19,$I$66:$I$74,0),1),0))),2)</f>
        <v>48.97</v>
      </c>
      <c r="G19" s="131">
        <f t="shared" ref="G19:G37" si="5">(D19+E19+F19)/(8.76*$C$63)</f>
        <v>44.8033723800148</v>
      </c>
      <c r="H19" s="129"/>
      <c r="I19" s="129">
        <f t="shared" ref="I19:I27" si="6">ROUND(I18*(1+(IFERROR(INDEX($D$66:$D$74,MATCH($B19,$C$66:$C$74,0),1),0)+IFERROR(INDEX($G$66:$G$74,MATCH($B19,$F$66:$F$74,0),1),0)+IFERROR(INDEX($J$66:$J$74,MATCH($B19,$I$66:$I$74,0),1),0))),2)</f>
        <v>-20.95</v>
      </c>
      <c r="J19" s="131">
        <f t="shared" ref="J19:J37" si="7">(G19+H19+I19)</f>
        <v>23.8533723800148</v>
      </c>
      <c r="K19" s="131">
        <f t="shared" si="2"/>
        <v>91.1</v>
      </c>
      <c r="L19" s="129">
        <f t="shared" si="1"/>
        <v>171.12020833333332</v>
      </c>
      <c r="M19" s="120"/>
      <c r="O19" s="118"/>
      <c r="P19" s="120"/>
      <c r="Q19" s="131"/>
      <c r="R19" s="120"/>
      <c r="S19" s="120"/>
      <c r="T19" s="120"/>
      <c r="U19" s="165"/>
      <c r="V19" s="161"/>
      <c r="W19" s="161"/>
      <c r="X19" s="161"/>
      <c r="Y19" s="161"/>
      <c r="Z19" s="154"/>
    </row>
    <row r="20" spans="2:26">
      <c r="B20" s="136">
        <f t="shared" si="0"/>
        <v>2026</v>
      </c>
      <c r="C20" s="137"/>
      <c r="D20" s="129">
        <f t="shared" si="3"/>
        <v>90.45</v>
      </c>
      <c r="E20" s="270">
        <v>34.490104166666669</v>
      </c>
      <c r="F20" s="129">
        <f t="shared" si="4"/>
        <v>50.1</v>
      </c>
      <c r="G20" s="131">
        <f t="shared" si="5"/>
        <v>45.829695071076486</v>
      </c>
      <c r="H20" s="129"/>
      <c r="I20" s="129">
        <f t="shared" si="6"/>
        <v>-21.43</v>
      </c>
      <c r="J20" s="131">
        <f t="shared" si="7"/>
        <v>24.399695071076486</v>
      </c>
      <c r="K20" s="131">
        <f t="shared" si="2"/>
        <v>93.19</v>
      </c>
      <c r="L20" s="129">
        <f t="shared" si="1"/>
        <v>175.04010416666668</v>
      </c>
      <c r="M20" s="120"/>
      <c r="O20" s="118"/>
      <c r="P20" s="120"/>
      <c r="Q20" s="131"/>
      <c r="R20" s="120"/>
      <c r="S20" s="161"/>
      <c r="T20" s="120"/>
      <c r="U20" s="165"/>
      <c r="V20" s="161"/>
      <c r="W20" s="161"/>
      <c r="X20" s="161"/>
      <c r="Y20" s="161"/>
      <c r="Z20" s="154"/>
    </row>
    <row r="21" spans="2:26">
      <c r="B21" s="136">
        <f t="shared" si="0"/>
        <v>2027</v>
      </c>
      <c r="C21" s="137"/>
      <c r="D21" s="129">
        <f t="shared" si="3"/>
        <v>92.53</v>
      </c>
      <c r="E21" s="270">
        <v>35.280208333333334</v>
      </c>
      <c r="F21" s="129">
        <f t="shared" si="4"/>
        <v>51.25</v>
      </c>
      <c r="G21" s="131">
        <f t="shared" si="5"/>
        <v>46.882254705849491</v>
      </c>
      <c r="H21" s="200">
        <v>1</v>
      </c>
      <c r="I21" s="129">
        <f t="shared" si="6"/>
        <v>-21.92</v>
      </c>
      <c r="J21" s="131">
        <f t="shared" si="7"/>
        <v>25.962254705849489</v>
      </c>
      <c r="K21" s="131">
        <f t="shared" si="2"/>
        <v>99.16</v>
      </c>
      <c r="L21" s="129">
        <f t="shared" si="1"/>
        <v>179.06020833333332</v>
      </c>
      <c r="M21" s="120"/>
      <c r="O21" s="118"/>
      <c r="P21" s="120"/>
      <c r="Q21" s="131"/>
      <c r="R21" s="120"/>
      <c r="S21" s="161"/>
      <c r="T21" s="120"/>
      <c r="U21" s="165"/>
      <c r="V21" s="161"/>
      <c r="W21" s="161"/>
      <c r="X21" s="161"/>
      <c r="Y21" s="161"/>
      <c r="Z21" s="154"/>
    </row>
    <row r="22" spans="2:26">
      <c r="B22" s="136">
        <f t="shared" si="0"/>
        <v>2028</v>
      </c>
      <c r="C22" s="137"/>
      <c r="D22" s="129">
        <f t="shared" si="3"/>
        <v>94.66</v>
      </c>
      <c r="E22" s="270">
        <v>36.09010416666667</v>
      </c>
      <c r="F22" s="129">
        <f t="shared" si="4"/>
        <v>52.43</v>
      </c>
      <c r="G22" s="131">
        <f t="shared" si="5"/>
        <v>47.960942191012805</v>
      </c>
      <c r="H22" s="200">
        <v>1</v>
      </c>
      <c r="I22" s="129">
        <f t="shared" si="6"/>
        <v>-22.42</v>
      </c>
      <c r="J22" s="131">
        <f t="shared" si="7"/>
        <v>26.540942191012803</v>
      </c>
      <c r="K22" s="131">
        <f t="shared" si="2"/>
        <v>101.37</v>
      </c>
      <c r="L22" s="129">
        <f t="shared" si="1"/>
        <v>183.18010416666667</v>
      </c>
      <c r="M22" s="120"/>
      <c r="O22" s="118"/>
      <c r="P22" s="120"/>
      <c r="Q22" s="131"/>
      <c r="R22" s="120"/>
      <c r="S22" s="161"/>
      <c r="T22" s="120"/>
      <c r="U22" s="165"/>
      <c r="V22" s="161"/>
      <c r="W22" s="161"/>
      <c r="X22" s="161"/>
      <c r="Y22" s="161"/>
      <c r="Z22" s="154"/>
    </row>
    <row r="23" spans="2:26">
      <c r="B23" s="136">
        <f t="shared" si="0"/>
        <v>2029</v>
      </c>
      <c r="C23" s="137"/>
      <c r="D23" s="129">
        <f t="shared" si="3"/>
        <v>96.84</v>
      </c>
      <c r="E23" s="270">
        <v>36.90989583333333</v>
      </c>
      <c r="F23" s="129">
        <f t="shared" si="4"/>
        <v>53.64</v>
      </c>
      <c r="G23" s="131">
        <f t="shared" si="5"/>
        <v>49.06316656019159</v>
      </c>
      <c r="H23" s="200">
        <v>1</v>
      </c>
      <c r="I23" s="129">
        <f t="shared" si="6"/>
        <v>-22.94</v>
      </c>
      <c r="J23" s="131">
        <f t="shared" si="7"/>
        <v>27.123166560191589</v>
      </c>
      <c r="K23" s="131">
        <f t="shared" si="2"/>
        <v>103.59</v>
      </c>
      <c r="L23" s="129">
        <f t="shared" si="1"/>
        <v>187.38989583333336</v>
      </c>
      <c r="M23" s="120"/>
      <c r="O23" s="118"/>
      <c r="P23" s="120"/>
      <c r="Q23" s="131"/>
      <c r="R23" s="120"/>
      <c r="S23" s="161"/>
      <c r="T23" s="120"/>
      <c r="U23" s="165"/>
      <c r="V23" s="161"/>
      <c r="W23" s="161"/>
      <c r="X23" s="161"/>
      <c r="Y23" s="161"/>
      <c r="Z23" s="154"/>
    </row>
    <row r="24" spans="2:26">
      <c r="B24" s="136">
        <f t="shared" si="0"/>
        <v>2030</v>
      </c>
      <c r="C24" s="137"/>
      <c r="D24" s="129">
        <f t="shared" si="3"/>
        <v>98.97</v>
      </c>
      <c r="E24" s="270">
        <v>37.75</v>
      </c>
      <c r="F24" s="129">
        <f t="shared" si="4"/>
        <v>54.82</v>
      </c>
      <c r="G24" s="131">
        <f t="shared" si="5"/>
        <v>50.149763311130656</v>
      </c>
      <c r="H24" s="200">
        <v>1</v>
      </c>
      <c r="I24" s="129">
        <f t="shared" si="6"/>
        <v>-23.44</v>
      </c>
      <c r="J24" s="131">
        <f t="shared" si="7"/>
        <v>27.709763311130654</v>
      </c>
      <c r="K24" s="131">
        <f t="shared" si="2"/>
        <v>105.83</v>
      </c>
      <c r="L24" s="129">
        <f t="shared" si="1"/>
        <v>191.54</v>
      </c>
      <c r="M24" s="120"/>
      <c r="O24" s="118"/>
      <c r="P24" s="120"/>
      <c r="Q24" s="131"/>
      <c r="R24" s="120"/>
      <c r="S24" s="161"/>
      <c r="T24" s="120"/>
      <c r="U24" s="165"/>
      <c r="V24" s="161"/>
      <c r="W24" s="161"/>
      <c r="X24" s="161"/>
      <c r="Y24" s="161"/>
      <c r="Z24" s="154"/>
    </row>
    <row r="25" spans="2:26">
      <c r="B25" s="136">
        <f t="shared" si="0"/>
        <v>2031</v>
      </c>
      <c r="C25" s="137"/>
      <c r="D25" s="129">
        <f t="shared" si="3"/>
        <v>101.15</v>
      </c>
      <c r="E25" s="270">
        <v>38.609895833333333</v>
      </c>
      <c r="F25" s="129">
        <f t="shared" si="4"/>
        <v>56.03</v>
      </c>
      <c r="G25" s="131">
        <f t="shared" si="5"/>
        <v>51.262487912460024</v>
      </c>
      <c r="H25" s="200">
        <v>1</v>
      </c>
      <c r="I25" s="129">
        <f t="shared" si="6"/>
        <v>-23.96</v>
      </c>
      <c r="J25" s="131">
        <f t="shared" si="7"/>
        <v>28.302487912460023</v>
      </c>
      <c r="K25" s="131">
        <f t="shared" si="2"/>
        <v>108.1</v>
      </c>
      <c r="L25" s="129">
        <f t="shared" si="1"/>
        <v>195.78989583333333</v>
      </c>
      <c r="M25" s="120"/>
      <c r="O25" s="118"/>
      <c r="P25" s="120"/>
      <c r="Q25" s="131"/>
      <c r="R25" s="120"/>
      <c r="S25" s="161"/>
      <c r="T25" s="120"/>
      <c r="U25" s="165"/>
      <c r="V25" s="161"/>
      <c r="W25" s="161"/>
      <c r="X25" s="161"/>
      <c r="Y25" s="161"/>
      <c r="Z25" s="154"/>
    </row>
    <row r="26" spans="2:26">
      <c r="B26" s="136">
        <f t="shared" si="0"/>
        <v>2032</v>
      </c>
      <c r="C26" s="137"/>
      <c r="D26" s="129">
        <f t="shared" si="3"/>
        <v>103.38</v>
      </c>
      <c r="E26" s="270">
        <v>39.490104166666669</v>
      </c>
      <c r="F26" s="129">
        <f t="shared" si="4"/>
        <v>57.26</v>
      </c>
      <c r="G26" s="131">
        <f t="shared" si="5"/>
        <v>52.398858491125907</v>
      </c>
      <c r="H26" s="200">
        <v>1</v>
      </c>
      <c r="I26" s="129">
        <f t="shared" si="6"/>
        <v>-24.49</v>
      </c>
      <c r="J26" s="131">
        <f t="shared" si="7"/>
        <v>28.908858491125908</v>
      </c>
      <c r="K26" s="131">
        <f t="shared" si="2"/>
        <v>110.41</v>
      </c>
      <c r="L26" s="129">
        <f t="shared" si="1"/>
        <v>200.13010416666665</v>
      </c>
      <c r="M26" s="120"/>
      <c r="O26" s="118"/>
      <c r="P26" s="120"/>
      <c r="Q26" s="131"/>
      <c r="R26" s="120"/>
      <c r="S26" s="161"/>
      <c r="T26" s="120"/>
      <c r="U26" s="165"/>
      <c r="V26" s="161"/>
      <c r="W26" s="161"/>
      <c r="X26" s="161"/>
      <c r="Y26" s="161"/>
      <c r="Z26" s="154"/>
    </row>
    <row r="27" spans="2:26">
      <c r="B27" s="136">
        <f t="shared" si="0"/>
        <v>2033</v>
      </c>
      <c r="C27" s="137"/>
      <c r="D27" s="129">
        <f t="shared" si="3"/>
        <v>105.55</v>
      </c>
      <c r="E27" s="270">
        <v>40.390104166666667</v>
      </c>
      <c r="F27" s="129">
        <f t="shared" si="4"/>
        <v>58.46</v>
      </c>
      <c r="G27" s="131">
        <f t="shared" si="5"/>
        <v>53.516846845195701</v>
      </c>
      <c r="H27" s="200">
        <v>1</v>
      </c>
      <c r="I27" s="129">
        <f t="shared" si="6"/>
        <v>-25</v>
      </c>
      <c r="J27" s="131">
        <f t="shared" si="7"/>
        <v>29.516846845195701</v>
      </c>
      <c r="K27" s="131">
        <f t="shared" si="2"/>
        <v>112.74</v>
      </c>
      <c r="L27" s="129">
        <f t="shared" si="1"/>
        <v>204.40010416666667</v>
      </c>
      <c r="M27" s="120"/>
      <c r="O27" s="118"/>
      <c r="P27" s="120"/>
      <c r="Q27" s="131"/>
      <c r="R27" s="120"/>
      <c r="S27" s="161"/>
      <c r="T27" s="120"/>
      <c r="U27" s="165"/>
      <c r="V27" s="161"/>
      <c r="W27" s="161"/>
      <c r="X27" s="161"/>
      <c r="Y27" s="161"/>
      <c r="Z27" s="154"/>
    </row>
    <row r="28" spans="2:26">
      <c r="B28" s="136">
        <f t="shared" si="0"/>
        <v>2034</v>
      </c>
      <c r="C28" s="137"/>
      <c r="D28" s="129">
        <f t="shared" si="3"/>
        <v>107.77</v>
      </c>
      <c r="E28" s="270">
        <v>41.309895833333336</v>
      </c>
      <c r="F28" s="129">
        <f t="shared" si="4"/>
        <v>59.69</v>
      </c>
      <c r="G28" s="131">
        <f t="shared" si="5"/>
        <v>54.660963049655784</v>
      </c>
      <c r="H28" s="200">
        <v>1</v>
      </c>
      <c r="I28" s="129"/>
      <c r="J28" s="131">
        <f t="shared" si="7"/>
        <v>55.660963049655784</v>
      </c>
      <c r="K28" s="131">
        <f t="shared" si="2"/>
        <v>212.59</v>
      </c>
      <c r="L28" s="129">
        <f t="shared" si="1"/>
        <v>208.76989583333332</v>
      </c>
      <c r="M28" s="120"/>
      <c r="O28" s="118"/>
      <c r="P28" s="120"/>
      <c r="Q28" s="131"/>
      <c r="R28" s="120"/>
      <c r="S28" s="161"/>
      <c r="T28" s="120"/>
      <c r="U28" s="165"/>
      <c r="V28" s="161"/>
      <c r="W28" s="161"/>
      <c r="X28" s="161"/>
      <c r="Y28" s="161"/>
      <c r="Z28" s="154"/>
    </row>
    <row r="29" spans="2:26">
      <c r="B29" s="136">
        <f t="shared" si="0"/>
        <v>2035</v>
      </c>
      <c r="C29" s="137"/>
      <c r="D29" s="129">
        <f t="shared" si="3"/>
        <v>110.03</v>
      </c>
      <c r="E29" s="270">
        <v>42.25</v>
      </c>
      <c r="F29" s="129">
        <f t="shared" si="4"/>
        <v>60.94</v>
      </c>
      <c r="G29" s="131">
        <f t="shared" si="5"/>
        <v>55.826106991747309</v>
      </c>
      <c r="H29" s="200">
        <v>1</v>
      </c>
      <c r="I29" s="129"/>
      <c r="J29" s="131">
        <f t="shared" si="7"/>
        <v>56.826106991747309</v>
      </c>
      <c r="K29" s="131">
        <f t="shared" si="2"/>
        <v>217.04</v>
      </c>
      <c r="L29" s="129">
        <f t="shared" si="1"/>
        <v>213.22</v>
      </c>
      <c r="M29" s="120"/>
      <c r="O29" s="118"/>
      <c r="P29" s="120"/>
      <c r="Q29" s="131"/>
      <c r="R29" s="120"/>
      <c r="S29" s="161"/>
      <c r="T29" s="120"/>
      <c r="U29" s="165"/>
      <c r="V29" s="161"/>
      <c r="W29" s="161"/>
      <c r="X29" s="161"/>
      <c r="Y29" s="161"/>
      <c r="Z29" s="154"/>
    </row>
    <row r="30" spans="2:26">
      <c r="B30" s="136">
        <f t="shared" si="0"/>
        <v>2036</v>
      </c>
      <c r="C30" s="137"/>
      <c r="D30" s="129">
        <f t="shared" si="3"/>
        <v>112.34</v>
      </c>
      <c r="E30" s="270">
        <v>43.219791666666666</v>
      </c>
      <c r="F30" s="129">
        <f t="shared" si="4"/>
        <v>62.22</v>
      </c>
      <c r="G30" s="131">
        <f t="shared" si="5"/>
        <v>57.019969750603941</v>
      </c>
      <c r="H30" s="200">
        <v>1</v>
      </c>
      <c r="I30" s="129"/>
      <c r="J30" s="131">
        <f t="shared" si="7"/>
        <v>58.019969750603941</v>
      </c>
      <c r="K30" s="131">
        <f t="shared" si="2"/>
        <v>221.6</v>
      </c>
      <c r="L30" s="129">
        <f t="shared" si="1"/>
        <v>217.77979166666668</v>
      </c>
      <c r="M30" s="120"/>
      <c r="O30" s="118"/>
      <c r="P30" s="120"/>
      <c r="Q30" s="131"/>
      <c r="R30" s="120"/>
      <c r="S30" s="161"/>
      <c r="T30" s="120"/>
      <c r="U30" s="165"/>
      <c r="V30" s="161"/>
      <c r="W30" s="161"/>
      <c r="X30" s="161"/>
      <c r="Y30" s="161"/>
      <c r="Z30" s="154"/>
    </row>
    <row r="31" spans="2:26">
      <c r="B31" s="136">
        <f t="shared" si="0"/>
        <v>2037</v>
      </c>
      <c r="C31" s="137"/>
      <c r="D31" s="129">
        <f t="shared" si="3"/>
        <v>114.7</v>
      </c>
      <c r="E31" s="270">
        <v>44.2</v>
      </c>
      <c r="F31" s="129">
        <f t="shared" si="4"/>
        <v>63.53</v>
      </c>
      <c r="G31" s="131">
        <f t="shared" si="5"/>
        <v>58.237505760127348</v>
      </c>
      <c r="H31" s="200">
        <v>1</v>
      </c>
      <c r="I31" s="129"/>
      <c r="J31" s="131">
        <f t="shared" si="7"/>
        <v>59.237505760127348</v>
      </c>
      <c r="K31" s="131">
        <f t="shared" si="2"/>
        <v>226.25</v>
      </c>
      <c r="L31" s="129">
        <f t="shared" si="1"/>
        <v>222.43</v>
      </c>
      <c r="M31" s="120"/>
      <c r="O31" s="118"/>
      <c r="P31" s="120"/>
      <c r="Q31" s="131"/>
      <c r="R31" s="120"/>
      <c r="S31" s="161"/>
      <c r="T31" s="120"/>
      <c r="U31" s="165"/>
      <c r="V31" s="161"/>
      <c r="W31" s="161"/>
      <c r="X31" s="161"/>
      <c r="Y31" s="161"/>
      <c r="Z31" s="154"/>
    </row>
    <row r="32" spans="2:26">
      <c r="B32" s="136">
        <f t="shared" si="0"/>
        <v>2038</v>
      </c>
      <c r="C32" s="137"/>
      <c r="D32" s="129">
        <f t="shared" si="3"/>
        <v>117.11</v>
      </c>
      <c r="E32" s="270">
        <v>45.209895833333334</v>
      </c>
      <c r="F32" s="129">
        <f t="shared" si="4"/>
        <v>64.86</v>
      </c>
      <c r="G32" s="131">
        <f t="shared" si="5"/>
        <v>59.48114234671079</v>
      </c>
      <c r="H32" s="200">
        <v>1</v>
      </c>
      <c r="I32" s="129"/>
      <c r="J32" s="131">
        <f t="shared" si="7"/>
        <v>60.48114234671079</v>
      </c>
      <c r="K32" s="131">
        <f t="shared" si="2"/>
        <v>231</v>
      </c>
      <c r="L32" s="129">
        <f t="shared" si="1"/>
        <v>227.17989583333332</v>
      </c>
      <c r="M32" s="120"/>
      <c r="O32" s="118"/>
      <c r="P32" s="120"/>
      <c r="Q32" s="131"/>
      <c r="R32" s="120"/>
      <c r="S32" s="161"/>
      <c r="T32" s="120"/>
      <c r="U32" s="165"/>
      <c r="V32" s="161"/>
      <c r="W32" s="161"/>
      <c r="X32" s="161"/>
      <c r="Y32" s="161"/>
      <c r="Z32" s="154"/>
    </row>
    <row r="33" spans="2:28">
      <c r="B33" s="136">
        <f t="shared" si="0"/>
        <v>2039</v>
      </c>
      <c r="C33" s="137"/>
      <c r="D33" s="129">
        <f t="shared" si="3"/>
        <v>119.57</v>
      </c>
      <c r="E33" s="366">
        <f>ROUND(E32*(1+(IFERROR(INDEX($D$66:$D$74,MATCH($B33,$C$66:$C$74,0),1),0)+IFERROR(INDEX($G$66:$G$74,MATCH($B33,$F$66:$F$74,0),1),0)+IFERROR(INDEX($J$66:$J$74,MATCH($B33,$I$66:$I$74,0),1),0))),2)</f>
        <v>46.16</v>
      </c>
      <c r="F33" s="129">
        <f t="shared" si="4"/>
        <v>66.22</v>
      </c>
      <c r="G33" s="131">
        <f t="shared" si="5"/>
        <v>60.730069959364918</v>
      </c>
      <c r="H33" s="200">
        <v>1</v>
      </c>
      <c r="I33" s="129"/>
      <c r="J33" s="131">
        <f t="shared" si="7"/>
        <v>61.730069959364918</v>
      </c>
      <c r="K33" s="131">
        <f t="shared" ref="K33:K37" si="8">ROUND(J33*$C$63*8.76,2)</f>
        <v>235.77</v>
      </c>
      <c r="L33" s="129">
        <f t="shared" si="1"/>
        <v>231.95</v>
      </c>
      <c r="M33" s="120"/>
      <c r="O33" s="118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AB33" s="279"/>
    </row>
    <row r="34" spans="2:28">
      <c r="B34" s="136">
        <f t="shared" si="0"/>
        <v>2040</v>
      </c>
      <c r="C34" s="137"/>
      <c r="D34" s="129">
        <f t="shared" si="3"/>
        <v>122.08</v>
      </c>
      <c r="E34" s="366">
        <f>ROUND(E33*(1+(IFERROR(INDEX($D$66:$D$74,MATCH($B34,$C$66:$C$74,0),1),0)+IFERROR(INDEX($G$66:$G$74,MATCH($B34,$F$66:$F$74,0),1),0)+IFERROR(INDEX($J$66:$J$74,MATCH($B34,$I$66:$I$74,0),1),0))),2)</f>
        <v>47.13</v>
      </c>
      <c r="F34" s="129">
        <f t="shared" si="4"/>
        <v>67.61</v>
      </c>
      <c r="G34" s="131">
        <f t="shared" si="5"/>
        <v>62.005152695739596</v>
      </c>
      <c r="H34" s="200">
        <v>1</v>
      </c>
      <c r="I34" s="129"/>
      <c r="J34" s="131">
        <f t="shared" si="7"/>
        <v>63.005152695739596</v>
      </c>
      <c r="K34" s="131">
        <f t="shared" si="8"/>
        <v>240.64</v>
      </c>
      <c r="L34" s="129">
        <f t="shared" si="1"/>
        <v>236.82</v>
      </c>
      <c r="M34" s="120"/>
      <c r="O34" s="118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AB34" s="279"/>
    </row>
    <row r="35" spans="2:28">
      <c r="B35" s="136">
        <f t="shared" si="0"/>
        <v>2041</v>
      </c>
      <c r="C35" s="137"/>
      <c r="D35" s="129">
        <f t="shared" si="3"/>
        <v>124.64</v>
      </c>
      <c r="E35" s="366">
        <f>ROUND(E34*(1+(IFERROR(INDEX($D$66:$D$74,MATCH($B35,$C$66:$C$74,0),1),0)+IFERROR(INDEX($G$66:$G$74,MATCH($B35,$F$66:$F$74,0),1),0)+IFERROR(INDEX($J$66:$J$74,MATCH($B35,$I$66:$I$74,0),1),0))),2)</f>
        <v>48.12</v>
      </c>
      <c r="F35" s="129">
        <f t="shared" si="4"/>
        <v>69.03</v>
      </c>
      <c r="G35" s="131">
        <f t="shared" si="5"/>
        <v>63.306417829165092</v>
      </c>
      <c r="H35" s="200">
        <v>1</v>
      </c>
      <c r="I35" s="129"/>
      <c r="J35" s="131">
        <f t="shared" si="7"/>
        <v>64.306417829165099</v>
      </c>
      <c r="K35" s="131">
        <f t="shared" si="8"/>
        <v>245.61</v>
      </c>
      <c r="L35" s="129">
        <f t="shared" si="1"/>
        <v>241.79</v>
      </c>
      <c r="M35" s="120"/>
      <c r="O35" s="118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AB35" s="279"/>
    </row>
    <row r="36" spans="2:28">
      <c r="B36" s="136">
        <f t="shared" si="0"/>
        <v>2042</v>
      </c>
      <c r="C36" s="137"/>
      <c r="D36" s="129">
        <f t="shared" si="3"/>
        <v>127.26</v>
      </c>
      <c r="E36" s="366">
        <f>ROUND(E35*(1+(IFERROR(INDEX($D$66:$D$74,MATCH($B36,$C$66:$C$74,0),1),0)+IFERROR(INDEX($G$66:$G$74,MATCH($B36,$F$66:$F$74,0),1),0)+IFERROR(INDEX($J$66:$J$74,MATCH($B36,$I$66:$I$74,0),1),0))),2)</f>
        <v>49.13</v>
      </c>
      <c r="F36" s="129">
        <f t="shared" si="4"/>
        <v>70.48</v>
      </c>
      <c r="G36" s="131">
        <f t="shared" si="5"/>
        <v>64.636483599346491</v>
      </c>
      <c r="H36" s="200">
        <v>1</v>
      </c>
      <c r="I36" s="129"/>
      <c r="J36" s="131">
        <f t="shared" si="7"/>
        <v>65.636483599346491</v>
      </c>
      <c r="K36" s="131">
        <f t="shared" si="8"/>
        <v>250.69</v>
      </c>
      <c r="L36" s="129">
        <f t="shared" si="1"/>
        <v>246.87</v>
      </c>
      <c r="M36" s="120"/>
      <c r="O36" s="118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AB36" s="279"/>
    </row>
    <row r="37" spans="2:28">
      <c r="B37" s="136">
        <f t="shared" si="0"/>
        <v>2043</v>
      </c>
      <c r="C37" s="137"/>
      <c r="D37" s="129">
        <f t="shared" si="3"/>
        <v>129.93</v>
      </c>
      <c r="E37" s="366">
        <f>ROUND(E36*(1+(IFERROR(INDEX($D$66:$D$74,MATCH($B37,$C$66:$C$74,0),1),0)+IFERROR(INDEX($G$66:$G$74,MATCH($B37,$F$66:$F$74,0),1),0)+IFERROR(INDEX($J$66:$J$74,MATCH($B37,$I$66:$I$74,0),1),0))),2)</f>
        <v>50.16</v>
      </c>
      <c r="F37" s="129">
        <f t="shared" si="4"/>
        <v>71.959999999999994</v>
      </c>
      <c r="G37" s="131">
        <f t="shared" si="5"/>
        <v>65.9927317665787</v>
      </c>
      <c r="H37" s="200">
        <v>1</v>
      </c>
      <c r="I37" s="129"/>
      <c r="J37" s="131">
        <f t="shared" si="7"/>
        <v>66.9927317665787</v>
      </c>
      <c r="K37" s="131">
        <f t="shared" si="8"/>
        <v>255.87</v>
      </c>
      <c r="L37" s="129">
        <f t="shared" si="1"/>
        <v>252.05</v>
      </c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AB37" s="279"/>
    </row>
    <row r="38" spans="2:28">
      <c r="B38" s="127"/>
      <c r="C38" s="132"/>
      <c r="D38" s="129"/>
      <c r="E38" s="129"/>
      <c r="F38" s="130"/>
      <c r="G38" s="129"/>
      <c r="H38" s="129"/>
      <c r="I38" s="129"/>
      <c r="J38" s="131"/>
      <c r="K38" s="131"/>
      <c r="L38" s="138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AB38" s="279"/>
    </row>
    <row r="39" spans="2:28">
      <c r="B39" s="127"/>
      <c r="C39" s="132"/>
      <c r="D39" s="129"/>
      <c r="E39" s="129"/>
      <c r="F39" s="130"/>
      <c r="G39" s="129"/>
      <c r="H39" s="129"/>
      <c r="I39" s="129"/>
      <c r="J39" s="131"/>
      <c r="K39" s="131"/>
      <c r="L39" s="138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AB39" s="279"/>
    </row>
    <row r="40" spans="2:28">
      <c r="B40" s="127"/>
      <c r="C40" s="132"/>
      <c r="D40" s="129"/>
      <c r="E40" s="129"/>
      <c r="F40" s="130"/>
      <c r="G40" s="129"/>
      <c r="H40" s="129"/>
      <c r="I40" s="129"/>
      <c r="J40" s="131"/>
      <c r="K40" s="131"/>
      <c r="L40" s="138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AB40" s="279"/>
    </row>
    <row r="41" spans="2:28"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AB41" s="279"/>
    </row>
    <row r="42" spans="2:28" ht="14.25">
      <c r="B42" s="139" t="s">
        <v>25</v>
      </c>
      <c r="C42" s="140"/>
      <c r="D42" s="140"/>
      <c r="E42" s="140"/>
      <c r="F42" s="140"/>
      <c r="G42" s="140"/>
      <c r="H42" s="140"/>
      <c r="I42" s="14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AB42" s="279"/>
    </row>
    <row r="43" spans="2:28"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AB43" s="279"/>
    </row>
    <row r="44" spans="2:28">
      <c r="B44" s="118" t="s">
        <v>63</v>
      </c>
      <c r="C44" s="141" t="s">
        <v>64</v>
      </c>
      <c r="D44" s="142" t="s">
        <v>102</v>
      </c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AB44" s="279"/>
    </row>
    <row r="45" spans="2:28">
      <c r="C45" s="141" t="str">
        <f>C7</f>
        <v>(a)</v>
      </c>
      <c r="D45" s="118" t="s">
        <v>65</v>
      </c>
      <c r="AB45" s="279"/>
    </row>
    <row r="46" spans="2:28">
      <c r="C46" s="141" t="str">
        <f>D7</f>
        <v>(b)</v>
      </c>
      <c r="D46" s="131" t="str">
        <f>"= "&amp;C7&amp;" x "&amp;C62</f>
        <v>= (a) x 0.0689863805027125</v>
      </c>
      <c r="AB46" s="279"/>
    </row>
    <row r="47" spans="2:28">
      <c r="C47" s="141" t="str">
        <f>G7</f>
        <v>(e)</v>
      </c>
      <c r="D47" s="131" t="str">
        <f>"= ("&amp;$D$7&amp;" + "&amp;$E$7&amp;") /  (8.76 x "&amp;TEXT(C63,"0.0%")&amp;")"</f>
        <v>= ((b) + (c)) /  (8.76 x 43.6%)</v>
      </c>
      <c r="AB47" s="279"/>
    </row>
    <row r="48" spans="2:28">
      <c r="C48" s="141" t="str">
        <f>J7</f>
        <v>(h)</v>
      </c>
      <c r="D48" s="131" t="str">
        <f>"= "&amp;$G$7&amp;" + "&amp;$H$7&amp;" + "&amp;$I$7</f>
        <v>= (e) + (f) + (g)</v>
      </c>
    </row>
    <row r="49" spans="2:28">
      <c r="C49" s="141" t="str">
        <f>L7</f>
        <v>(i)</v>
      </c>
      <c r="D49" s="85" t="str">
        <f>D44</f>
        <v>Plant Costs  - 2019 IRP Update - Table 6.1 &amp; 6.2</v>
      </c>
      <c r="AB49" s="280"/>
    </row>
    <row r="50" spans="2:28">
      <c r="C50" s="141"/>
      <c r="D50" s="131"/>
    </row>
    <row r="51" spans="2:28" ht="13.5" thickBot="1"/>
    <row r="52" spans="2:28" ht="13.5" thickBot="1">
      <c r="C52" s="42" t="str">
        <f>B2&amp;" - "&amp;B3</f>
        <v>2019 IRP Wyoming Wind Resource - 44% Capacity Factor</v>
      </c>
      <c r="D52" s="143"/>
      <c r="E52" s="143"/>
      <c r="F52" s="143"/>
      <c r="G52" s="143"/>
      <c r="H52" s="143"/>
      <c r="I52" s="143"/>
      <c r="J52" s="144"/>
      <c r="K52" s="144"/>
      <c r="L52" s="145"/>
    </row>
    <row r="53" spans="2:28" ht="13.5" thickBot="1">
      <c r="C53" s="146" t="s">
        <v>66</v>
      </c>
      <c r="D53" s="147" t="s">
        <v>67</v>
      </c>
      <c r="E53" s="147"/>
      <c r="F53" s="147"/>
      <c r="G53" s="147"/>
      <c r="H53" s="147"/>
      <c r="I53" s="148"/>
      <c r="J53" s="144"/>
      <c r="K53" s="144"/>
      <c r="L53" s="145"/>
    </row>
    <row r="54" spans="2:28">
      <c r="Q54" s="118" t="s">
        <v>103</v>
      </c>
      <c r="R54" s="118">
        <v>2024</v>
      </c>
    </row>
    <row r="55" spans="2:28">
      <c r="B55" s="85" t="s">
        <v>101</v>
      </c>
      <c r="C55" s="171">
        <v>1301.4978814276944</v>
      </c>
      <c r="D55" s="118" t="s">
        <v>65</v>
      </c>
      <c r="P55" s="118">
        <v>1920</v>
      </c>
      <c r="Q55" s="118" t="s">
        <v>32</v>
      </c>
      <c r="R55" s="118" t="s">
        <v>100</v>
      </c>
      <c r="U55" s="118" t="str">
        <f>$R$55&amp;"Proposed Station Capital Costs"</f>
        <v>H4.AE1_WDProposed Station Capital Costs</v>
      </c>
    </row>
    <row r="56" spans="2:28">
      <c r="B56" s="85" t="s">
        <v>101</v>
      </c>
      <c r="C56" s="270">
        <v>28.802174620531375</v>
      </c>
      <c r="D56" s="118" t="s">
        <v>68</v>
      </c>
      <c r="U56" s="118" t="str">
        <f>$R$55&amp;"Proposed Station Fixed Costs"</f>
        <v>H4.AE1_WDProposed Station Fixed Costs</v>
      </c>
    </row>
    <row r="57" spans="2:28" ht="24" customHeight="1">
      <c r="B57" s="85"/>
      <c r="C57" s="272"/>
      <c r="D57" s="118" t="s">
        <v>109</v>
      </c>
      <c r="R57" s="215" t="str">
        <f>R55&amp;R54</f>
        <v>H4.AE1_WD2024</v>
      </c>
      <c r="U57" s="118" t="str">
        <f>$R$55&amp;"Proposed Station Variable O&amp;M Costs"</f>
        <v>H4.AE1_WDProposed Station Variable O&amp;M Costs</v>
      </c>
    </row>
    <row r="58" spans="2:28">
      <c r="B58" s="85" t="s">
        <v>101</v>
      </c>
      <c r="C58" s="270">
        <v>0.65</v>
      </c>
      <c r="D58" s="118" t="s">
        <v>69</v>
      </c>
      <c r="F58" s="118" t="s">
        <v>158</v>
      </c>
      <c r="L58" s="120"/>
      <c r="M58" s="150"/>
      <c r="N58" s="52"/>
      <c r="O58" s="164"/>
      <c r="P58" s="52"/>
      <c r="Q58" s="52"/>
      <c r="R58" s="120"/>
      <c r="S58" s="120"/>
      <c r="U58" s="120"/>
      <c r="V58" s="120"/>
      <c r="W58" s="120"/>
      <c r="X58" s="120"/>
      <c r="Y58" s="120"/>
      <c r="Z58" s="120"/>
    </row>
    <row r="59" spans="2:28">
      <c r="B59" s="85"/>
      <c r="C59" s="159">
        <v>-6.2214116072769627</v>
      </c>
      <c r="D59" s="118" t="s">
        <v>70</v>
      </c>
      <c r="J59" s="198" t="s">
        <v>91</v>
      </c>
      <c r="M59" s="152"/>
      <c r="N59" s="153"/>
      <c r="P59" s="151"/>
      <c r="Q59" s="120"/>
      <c r="R59" s="120"/>
      <c r="S59" s="120"/>
      <c r="U59" s="120"/>
      <c r="V59" s="120"/>
      <c r="W59" s="120"/>
      <c r="X59" s="120"/>
      <c r="Y59" s="120"/>
      <c r="Z59" s="120"/>
    </row>
    <row r="60" spans="2:28">
      <c r="B60" s="371" t="str">
        <f>LEFT(RIGHT(INDEX('Table 3 TransCost'!$39:$39,1,MATCH(F60,'Table 3 TransCost'!$4:$4,0)),6),5)</f>
        <v>2024$</v>
      </c>
      <c r="C60" s="272">
        <f>INDEX('Table 3 TransCost'!$39:$39,1,MATCH(F60,'Table 3 TransCost'!$4:$4,0)+2)</f>
        <v>47.870308055404152</v>
      </c>
      <c r="D60" s="118" t="s">
        <v>224</v>
      </c>
      <c r="F60" s="276" t="s">
        <v>185</v>
      </c>
      <c r="L60" s="152"/>
      <c r="M60" s="152"/>
      <c r="N60" s="152"/>
      <c r="O60" s="165"/>
      <c r="P60" s="151"/>
      <c r="Q60" s="120"/>
      <c r="R60" s="120"/>
      <c r="S60" s="120"/>
      <c r="U60" s="120"/>
      <c r="V60" s="120"/>
      <c r="W60" s="120"/>
      <c r="X60" s="120"/>
      <c r="Y60" s="120"/>
      <c r="Z60" s="120"/>
    </row>
    <row r="61" spans="2:28">
      <c r="B61" s="85"/>
      <c r="C61" s="201"/>
      <c r="L61" s="152"/>
      <c r="M61" s="152"/>
      <c r="N61" s="152"/>
      <c r="O61" s="165"/>
      <c r="P61" s="152"/>
      <c r="S61" s="120"/>
      <c r="U61" s="120"/>
      <c r="V61" s="120"/>
      <c r="W61" s="120"/>
      <c r="X61" s="120"/>
      <c r="Y61" s="120"/>
      <c r="Z61" s="120"/>
    </row>
    <row r="62" spans="2:28">
      <c r="C62" s="271">
        <v>6.898638050271251E-2</v>
      </c>
      <c r="D62" s="118" t="s">
        <v>36</v>
      </c>
      <c r="L62" s="156"/>
      <c r="M62" s="157"/>
      <c r="N62" s="157"/>
      <c r="P62" s="158"/>
    </row>
    <row r="63" spans="2:28">
      <c r="C63" s="209">
        <v>0.436</v>
      </c>
      <c r="D63" s="118" t="s">
        <v>37</v>
      </c>
    </row>
    <row r="64" spans="2:28" ht="13.5" thickBot="1">
      <c r="D64" s="155"/>
    </row>
    <row r="65" spans="3:15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3"/>
      <c r="L65" s="145"/>
    </row>
    <row r="66" spans="3:15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5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5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5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5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5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5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O72" s="165"/>
    </row>
    <row r="73" spans="3:15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O73" s="165"/>
    </row>
    <row r="74" spans="3:15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O74" s="165"/>
    </row>
    <row r="75" spans="3:15" s="120" customFormat="1">
      <c r="O75" s="165"/>
    </row>
    <row r="76" spans="3:15" s="120" customFormat="1">
      <c r="O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D102"/>
  <sheetViews>
    <sheetView zoomScale="70" zoomScaleNormal="70" workbookViewId="0">
      <selection activeCell="R2" sqref="R2:Z32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3.332031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640625" style="118" customWidth="1"/>
    <col min="19" max="19" width="9.33203125" style="118"/>
    <col min="20" max="20" width="22.33203125" style="118" customWidth="1"/>
    <col min="21" max="21" width="18.1640625" style="118" customWidth="1"/>
    <col min="22" max="22" width="9.6640625" style="118" bestFit="1" customWidth="1"/>
    <col min="23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26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6" ht="15.75">
      <c r="B2" s="116" t="s">
        <v>110</v>
      </c>
      <c r="C2" s="117"/>
      <c r="D2" s="117"/>
      <c r="E2" s="117"/>
      <c r="F2" s="117"/>
      <c r="G2" s="117"/>
      <c r="H2" s="117"/>
      <c r="I2" s="117"/>
      <c r="J2" s="117"/>
      <c r="R2" s="120"/>
      <c r="S2" s="120"/>
      <c r="T2" s="120"/>
      <c r="U2" s="120"/>
      <c r="V2" s="120"/>
      <c r="W2" s="120"/>
      <c r="X2" s="120"/>
      <c r="Y2" s="120"/>
      <c r="Z2" s="120"/>
    </row>
    <row r="3" spans="2:26" ht="15.75">
      <c r="B3" s="116" t="str">
        <f>TEXT($C$63,"0%")&amp;" Capacity Factor"</f>
        <v>33% Capacity Factor</v>
      </c>
      <c r="C3" s="117"/>
      <c r="D3" s="117"/>
      <c r="E3" s="117"/>
      <c r="F3" s="117"/>
      <c r="G3" s="117"/>
      <c r="H3" s="117"/>
      <c r="I3" s="117"/>
      <c r="J3" s="117"/>
      <c r="R3" s="120"/>
      <c r="S3" s="120"/>
      <c r="T3" s="120"/>
      <c r="U3" s="120"/>
      <c r="V3" s="120"/>
      <c r="W3" s="120"/>
      <c r="X3" s="120"/>
      <c r="Y3" s="120"/>
      <c r="Z3" s="120"/>
    </row>
    <row r="4" spans="2:26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  <c r="S4" s="120"/>
      <c r="T4" s="120"/>
      <c r="U4" s="120"/>
      <c r="V4" s="120"/>
      <c r="W4" s="120"/>
      <c r="X4" s="120"/>
      <c r="Y4" s="120"/>
      <c r="Z4" s="120"/>
    </row>
    <row r="5" spans="2:26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S5" s="120"/>
      <c r="T5" s="120"/>
      <c r="U5" s="120"/>
      <c r="V5" s="120"/>
      <c r="W5" s="120"/>
      <c r="X5" s="120"/>
      <c r="Y5" s="384"/>
      <c r="Z5" s="384"/>
    </row>
    <row r="6" spans="2:26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  <c r="S6" s="120"/>
      <c r="T6" s="120"/>
      <c r="U6" s="120"/>
      <c r="V6" s="120"/>
      <c r="W6" s="120"/>
      <c r="X6" s="120"/>
      <c r="Y6" s="120"/>
      <c r="Z6" s="120"/>
    </row>
    <row r="7" spans="2:26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  <c r="S7" s="120"/>
      <c r="T7" s="120"/>
      <c r="U7" s="120"/>
      <c r="V7" s="120"/>
      <c r="W7" s="120"/>
      <c r="X7" s="120"/>
      <c r="Y7" s="120"/>
      <c r="Z7" s="120"/>
    </row>
    <row r="8" spans="2:26" ht="6" customHeight="1">
      <c r="K8" s="120"/>
      <c r="R8" s="120"/>
      <c r="S8" s="120"/>
      <c r="T8" s="120"/>
      <c r="U8" s="120"/>
      <c r="V8" s="120"/>
      <c r="W8" s="120"/>
      <c r="X8" s="120"/>
      <c r="Y8" s="120"/>
      <c r="Z8" s="120"/>
    </row>
    <row r="9" spans="2:26" ht="15.75">
      <c r="B9" s="43" t="str">
        <f>C52</f>
        <v>2019 IRP Utah South Solar with Storage - 33%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  <c r="S9" s="120"/>
      <c r="T9" s="120"/>
      <c r="U9" s="120"/>
      <c r="V9" s="120"/>
      <c r="W9" s="120"/>
      <c r="X9" s="120"/>
      <c r="Y9" s="120"/>
      <c r="Z9" s="120"/>
    </row>
    <row r="10" spans="2:26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  <c r="S10" s="120"/>
      <c r="T10" s="120"/>
      <c r="U10" s="120"/>
      <c r="V10" s="120"/>
      <c r="W10" s="120"/>
      <c r="X10" s="120"/>
      <c r="Y10" s="120"/>
      <c r="Z10" s="120"/>
    </row>
    <row r="11" spans="2:26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  <c r="S11" s="120"/>
      <c r="T11" s="120"/>
      <c r="U11" s="120"/>
      <c r="V11" s="120"/>
      <c r="W11" s="120"/>
      <c r="X11" s="120"/>
      <c r="Y11" s="120"/>
      <c r="Z11" s="120"/>
    </row>
    <row r="12" spans="2:26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S12" s="120"/>
      <c r="T12" s="165"/>
      <c r="U12" s="161"/>
      <c r="V12" s="161"/>
      <c r="W12" s="120"/>
      <c r="X12" s="120"/>
      <c r="Y12" s="161"/>
      <c r="Z12" s="161"/>
    </row>
    <row r="13" spans="2:26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S13" s="120"/>
      <c r="T13" s="120"/>
      <c r="U13" s="120"/>
      <c r="V13" s="161"/>
      <c r="W13" s="120"/>
      <c r="X13" s="120"/>
      <c r="Y13" s="161"/>
      <c r="Z13" s="161"/>
    </row>
    <row r="14" spans="2:26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S14" s="120"/>
      <c r="T14" s="120"/>
      <c r="U14" s="120"/>
      <c r="V14" s="161"/>
      <c r="W14" s="120"/>
      <c r="X14" s="120"/>
      <c r="Y14" s="161"/>
      <c r="Z14" s="161"/>
    </row>
    <row r="15" spans="2:26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3"/>
      <c r="P15" s="134"/>
      <c r="Q15" s="135"/>
      <c r="R15" s="120"/>
      <c r="S15" s="120"/>
      <c r="T15" s="120"/>
      <c r="U15" s="120"/>
      <c r="V15" s="161"/>
      <c r="W15" s="120"/>
      <c r="X15" s="120"/>
      <c r="Y15" s="161"/>
      <c r="Z15" s="161"/>
    </row>
    <row r="16" spans="2:26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R16" s="120"/>
      <c r="S16" s="120"/>
      <c r="T16" s="120"/>
      <c r="U16" s="120"/>
      <c r="V16" s="161"/>
      <c r="W16" s="120"/>
      <c r="X16" s="120"/>
      <c r="Y16" s="161"/>
      <c r="Z16" s="161"/>
    </row>
    <row r="17" spans="2:28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33"/>
      <c r="R17" s="120"/>
      <c r="S17" s="120"/>
      <c r="T17" s="120"/>
      <c r="U17" s="120"/>
      <c r="V17" s="161"/>
      <c r="W17" s="120"/>
      <c r="X17" s="120"/>
      <c r="Y17" s="161"/>
      <c r="Z17" s="161"/>
    </row>
    <row r="18" spans="2:28">
      <c r="B18" s="136">
        <f t="shared" si="0"/>
        <v>2024</v>
      </c>
      <c r="C18" s="349">
        <v>1230.021663778163</v>
      </c>
      <c r="D18" s="129">
        <f>C18*$C$62</f>
        <v>62.546601603119584</v>
      </c>
      <c r="E18" s="129">
        <f t="shared" si="1"/>
        <v>27.98</v>
      </c>
      <c r="F18" s="129">
        <f>C60*(1+INDEX($D$66:$D$74,MATCH(B18,$C$66:$C$74,0),1))</f>
        <v>1.5032584211607054</v>
      </c>
      <c r="G18" s="131">
        <f>(D18+E18+F18)/(8.76*$C$63)</f>
        <v>32.325205487980433</v>
      </c>
      <c r="H18" s="129">
        <f t="shared" si="2"/>
        <v>0</v>
      </c>
      <c r="I18" s="131">
        <f>(G18+H18)</f>
        <v>32.325205487980433</v>
      </c>
      <c r="J18" s="131">
        <f t="shared" ref="J18:J32" si="4">ROUND(I18*$C$63*8.76,2)</f>
        <v>92.03</v>
      </c>
      <c r="K18" s="129">
        <f t="shared" si="3"/>
        <v>92.029860024280296</v>
      </c>
      <c r="L18" s="120"/>
      <c r="N18" s="118"/>
      <c r="P18" s="282"/>
      <c r="Q18" s="154"/>
      <c r="R18" s="120"/>
      <c r="S18" s="120"/>
      <c r="T18" s="165"/>
      <c r="U18" s="161"/>
      <c r="V18" s="161"/>
      <c r="W18" s="120"/>
      <c r="X18" s="161"/>
      <c r="Y18" s="161"/>
      <c r="Z18" s="161"/>
      <c r="AA18" s="281"/>
      <c r="AB18" s="281"/>
    </row>
    <row r="19" spans="2:28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63.99</v>
      </c>
      <c r="E19" s="129">
        <f t="shared" si="1"/>
        <v>28.62</v>
      </c>
      <c r="F19" s="129">
        <f t="shared" si="5"/>
        <v>1.54</v>
      </c>
      <c r="G19" s="131">
        <f t="shared" ref="G19:G37" si="6">(D19+E19+F19)/(8.76*$C$63)</f>
        <v>33.069898138391288</v>
      </c>
      <c r="H19" s="129">
        <f t="shared" si="2"/>
        <v>0</v>
      </c>
      <c r="I19" s="131">
        <f t="shared" ref="I19:I37" si="7">(G19+H19)</f>
        <v>33.069898138391288</v>
      </c>
      <c r="J19" s="131">
        <f t="shared" si="4"/>
        <v>94.15</v>
      </c>
      <c r="K19" s="129">
        <f t="shared" si="3"/>
        <v>94.15</v>
      </c>
      <c r="L19" s="120"/>
      <c r="N19" s="118"/>
      <c r="R19" s="120"/>
      <c r="S19" s="120"/>
      <c r="T19" s="165"/>
      <c r="U19" s="161"/>
      <c r="V19" s="161"/>
      <c r="W19" s="120"/>
      <c r="X19" s="161"/>
      <c r="Y19" s="161"/>
      <c r="Z19" s="161"/>
    </row>
    <row r="20" spans="2:28">
      <c r="B20" s="136">
        <f t="shared" si="0"/>
        <v>2026</v>
      </c>
      <c r="C20" s="137"/>
      <c r="D20" s="129">
        <f t="shared" si="5"/>
        <v>65.459999999999994</v>
      </c>
      <c r="E20" s="129">
        <f t="shared" si="1"/>
        <v>29.28</v>
      </c>
      <c r="F20" s="129">
        <f t="shared" si="5"/>
        <v>1.58</v>
      </c>
      <c r="G20" s="131">
        <f t="shared" si="6"/>
        <v>33.832103969090269</v>
      </c>
      <c r="H20" s="129">
        <f t="shared" si="2"/>
        <v>0</v>
      </c>
      <c r="I20" s="131">
        <f t="shared" si="7"/>
        <v>33.832103969090269</v>
      </c>
      <c r="J20" s="131">
        <f t="shared" si="4"/>
        <v>96.32</v>
      </c>
      <c r="K20" s="129">
        <f t="shared" si="3"/>
        <v>96.32</v>
      </c>
      <c r="L20" s="120"/>
      <c r="N20" s="118"/>
      <c r="R20" s="161"/>
      <c r="S20" s="120"/>
      <c r="T20" s="165"/>
      <c r="U20" s="161"/>
      <c r="V20" s="161"/>
      <c r="W20" s="120"/>
      <c r="X20" s="161"/>
      <c r="Y20" s="161"/>
      <c r="Z20" s="161"/>
    </row>
    <row r="21" spans="2:28">
      <c r="B21" s="136">
        <f t="shared" si="0"/>
        <v>2027</v>
      </c>
      <c r="C21" s="137"/>
      <c r="D21" s="129">
        <f t="shared" si="5"/>
        <v>66.97</v>
      </c>
      <c r="E21" s="129">
        <f t="shared" si="1"/>
        <v>29.95</v>
      </c>
      <c r="F21" s="129">
        <f t="shared" si="5"/>
        <v>1.62</v>
      </c>
      <c r="G21" s="131">
        <f t="shared" si="6"/>
        <v>34.611872146118721</v>
      </c>
      <c r="H21" s="129">
        <f t="shared" si="2"/>
        <v>0</v>
      </c>
      <c r="I21" s="131">
        <f t="shared" si="7"/>
        <v>34.611872146118721</v>
      </c>
      <c r="J21" s="131">
        <f t="shared" si="4"/>
        <v>98.54</v>
      </c>
      <c r="K21" s="129">
        <f t="shared" si="3"/>
        <v>98.54</v>
      </c>
      <c r="L21" s="120"/>
      <c r="N21" s="118"/>
      <c r="R21" s="161"/>
      <c r="S21" s="120"/>
      <c r="T21" s="165"/>
      <c r="U21" s="161"/>
      <c r="V21" s="161"/>
      <c r="W21" s="120"/>
      <c r="X21" s="161"/>
      <c r="Y21" s="161"/>
      <c r="Z21" s="161"/>
    </row>
    <row r="22" spans="2:28">
      <c r="B22" s="136">
        <f t="shared" si="0"/>
        <v>2028</v>
      </c>
      <c r="C22" s="137"/>
      <c r="D22" s="129">
        <f t="shared" si="5"/>
        <v>68.510000000000005</v>
      </c>
      <c r="E22" s="129">
        <f t="shared" si="1"/>
        <v>30.64</v>
      </c>
      <c r="F22" s="129">
        <f t="shared" si="5"/>
        <v>1.66</v>
      </c>
      <c r="G22" s="131">
        <f t="shared" si="6"/>
        <v>35.409202669476642</v>
      </c>
      <c r="H22" s="129">
        <f t="shared" si="2"/>
        <v>0</v>
      </c>
      <c r="I22" s="131">
        <f t="shared" si="7"/>
        <v>35.409202669476642</v>
      </c>
      <c r="J22" s="131">
        <f t="shared" si="4"/>
        <v>100.81</v>
      </c>
      <c r="K22" s="129">
        <f t="shared" si="3"/>
        <v>100.81</v>
      </c>
      <c r="L22" s="120"/>
      <c r="N22" s="118"/>
      <c r="R22" s="161"/>
      <c r="S22" s="120"/>
      <c r="T22" s="165"/>
      <c r="U22" s="161"/>
      <c r="V22" s="161"/>
      <c r="W22" s="120"/>
      <c r="X22" s="161"/>
      <c r="Y22" s="161"/>
      <c r="Z22" s="161"/>
    </row>
    <row r="23" spans="2:28">
      <c r="B23" s="136">
        <f t="shared" si="0"/>
        <v>2029</v>
      </c>
      <c r="C23" s="137"/>
      <c r="D23" s="129">
        <f t="shared" si="5"/>
        <v>70.09</v>
      </c>
      <c r="E23" s="129">
        <f t="shared" si="1"/>
        <v>31.34</v>
      </c>
      <c r="F23" s="129">
        <f t="shared" si="5"/>
        <v>1.7</v>
      </c>
      <c r="G23" s="131">
        <f t="shared" si="6"/>
        <v>36.224095539164033</v>
      </c>
      <c r="H23" s="129">
        <f t="shared" si="2"/>
        <v>0</v>
      </c>
      <c r="I23" s="131">
        <f t="shared" si="7"/>
        <v>36.224095539164033</v>
      </c>
      <c r="J23" s="131">
        <f t="shared" si="4"/>
        <v>103.13</v>
      </c>
      <c r="K23" s="129">
        <f t="shared" si="3"/>
        <v>103.13000000000001</v>
      </c>
      <c r="L23" s="120"/>
      <c r="N23" s="118"/>
      <c r="R23" s="161"/>
      <c r="S23" s="120"/>
      <c r="T23" s="165"/>
      <c r="U23" s="161"/>
      <c r="V23" s="161"/>
      <c r="W23" s="120"/>
      <c r="X23" s="161"/>
      <c r="Y23" s="161"/>
      <c r="Z23" s="161"/>
    </row>
    <row r="24" spans="2:28">
      <c r="B24" s="136">
        <f t="shared" si="0"/>
        <v>2030</v>
      </c>
      <c r="C24" s="137"/>
      <c r="D24" s="129">
        <f t="shared" si="5"/>
        <v>71.63</v>
      </c>
      <c r="E24" s="129">
        <f t="shared" si="1"/>
        <v>32.03</v>
      </c>
      <c r="F24" s="129">
        <f t="shared" si="5"/>
        <v>1.74</v>
      </c>
      <c r="G24" s="131">
        <f t="shared" si="6"/>
        <v>37.021426062521954</v>
      </c>
      <c r="H24" s="129">
        <f t="shared" si="2"/>
        <v>0</v>
      </c>
      <c r="I24" s="131">
        <f t="shared" si="7"/>
        <v>37.021426062521954</v>
      </c>
      <c r="J24" s="131">
        <f t="shared" si="4"/>
        <v>105.4</v>
      </c>
      <c r="K24" s="129">
        <f t="shared" si="3"/>
        <v>105.39999999999999</v>
      </c>
      <c r="L24" s="120"/>
      <c r="N24" s="118"/>
      <c r="R24" s="161"/>
      <c r="S24" s="120"/>
      <c r="T24" s="165"/>
      <c r="U24" s="161"/>
      <c r="V24" s="161"/>
      <c r="W24" s="120"/>
      <c r="X24" s="161"/>
      <c r="Y24" s="161"/>
      <c r="Z24" s="161"/>
    </row>
    <row r="25" spans="2:28">
      <c r="B25" s="136">
        <f t="shared" si="0"/>
        <v>2031</v>
      </c>
      <c r="C25" s="137"/>
      <c r="D25" s="129">
        <f t="shared" si="5"/>
        <v>73.209999999999994</v>
      </c>
      <c r="E25" s="129">
        <f t="shared" si="1"/>
        <v>32.729999999999997</v>
      </c>
      <c r="F25" s="129">
        <f t="shared" si="5"/>
        <v>1.78</v>
      </c>
      <c r="G25" s="131">
        <f t="shared" si="6"/>
        <v>37.836318932209345</v>
      </c>
      <c r="H25" s="129">
        <f t="shared" si="2"/>
        <v>0</v>
      </c>
      <c r="I25" s="131">
        <f t="shared" si="7"/>
        <v>37.836318932209345</v>
      </c>
      <c r="J25" s="131">
        <f t="shared" si="4"/>
        <v>107.72</v>
      </c>
      <c r="K25" s="129">
        <f t="shared" si="3"/>
        <v>107.72</v>
      </c>
      <c r="L25" s="120"/>
      <c r="N25" s="118"/>
      <c r="R25" s="161"/>
      <c r="S25" s="120"/>
      <c r="T25" s="165"/>
      <c r="U25" s="161"/>
      <c r="V25" s="161"/>
      <c r="W25" s="120"/>
      <c r="X25" s="161"/>
      <c r="Y25" s="161"/>
      <c r="Z25" s="161"/>
    </row>
    <row r="26" spans="2:28">
      <c r="B26" s="136">
        <f t="shared" si="0"/>
        <v>2032</v>
      </c>
      <c r="C26" s="137"/>
      <c r="D26" s="129">
        <f t="shared" si="5"/>
        <v>74.819999999999993</v>
      </c>
      <c r="E26" s="129">
        <f t="shared" si="1"/>
        <v>33.450000000000003</v>
      </c>
      <c r="F26" s="129">
        <f t="shared" si="5"/>
        <v>1.82</v>
      </c>
      <c r="G26" s="131">
        <f t="shared" si="6"/>
        <v>38.668774148226198</v>
      </c>
      <c r="H26" s="129">
        <f t="shared" si="2"/>
        <v>0</v>
      </c>
      <c r="I26" s="131">
        <f t="shared" si="7"/>
        <v>38.668774148226198</v>
      </c>
      <c r="J26" s="131">
        <f t="shared" si="4"/>
        <v>110.09</v>
      </c>
      <c r="K26" s="129">
        <f t="shared" si="3"/>
        <v>110.08999999999999</v>
      </c>
      <c r="L26" s="120"/>
      <c r="N26" s="118"/>
      <c r="R26" s="161"/>
      <c r="S26" s="120"/>
      <c r="T26" s="165"/>
      <c r="U26" s="161"/>
      <c r="V26" s="161"/>
      <c r="W26" s="120"/>
      <c r="X26" s="161"/>
      <c r="Y26" s="161"/>
      <c r="Z26" s="161"/>
    </row>
    <row r="27" spans="2:28">
      <c r="B27" s="136">
        <f t="shared" si="0"/>
        <v>2033</v>
      </c>
      <c r="C27" s="137"/>
      <c r="D27" s="129">
        <f t="shared" si="5"/>
        <v>76.39</v>
      </c>
      <c r="E27" s="129">
        <f t="shared" si="1"/>
        <v>34.15</v>
      </c>
      <c r="F27" s="129">
        <f t="shared" si="5"/>
        <v>1.86</v>
      </c>
      <c r="G27" s="131">
        <f t="shared" si="6"/>
        <v>39.480154548647697</v>
      </c>
      <c r="H27" s="129">
        <f t="shared" si="2"/>
        <v>0</v>
      </c>
      <c r="I27" s="131">
        <f t="shared" si="7"/>
        <v>39.480154548647697</v>
      </c>
      <c r="J27" s="131">
        <f t="shared" si="4"/>
        <v>112.4</v>
      </c>
      <c r="K27" s="129">
        <f t="shared" si="3"/>
        <v>112.39999999999999</v>
      </c>
      <c r="L27" s="120"/>
      <c r="N27" s="118"/>
      <c r="R27" s="161"/>
      <c r="S27" s="120"/>
      <c r="T27" s="165"/>
      <c r="U27" s="161"/>
      <c r="V27" s="161"/>
      <c r="W27" s="120"/>
      <c r="X27" s="161"/>
      <c r="Y27" s="161"/>
      <c r="Z27" s="161"/>
    </row>
    <row r="28" spans="2:28">
      <c r="B28" s="136">
        <f t="shared" si="0"/>
        <v>2034</v>
      </c>
      <c r="C28" s="137"/>
      <c r="D28" s="129">
        <f t="shared" si="5"/>
        <v>77.989999999999995</v>
      </c>
      <c r="E28" s="129">
        <f t="shared" si="1"/>
        <v>34.869999999999997</v>
      </c>
      <c r="F28" s="129">
        <f t="shared" si="5"/>
        <v>1.9</v>
      </c>
      <c r="G28" s="131">
        <f t="shared" si="6"/>
        <v>40.309097295398665</v>
      </c>
      <c r="H28" s="129">
        <f t="shared" si="2"/>
        <v>0</v>
      </c>
      <c r="I28" s="131">
        <f t="shared" si="7"/>
        <v>40.309097295398665</v>
      </c>
      <c r="J28" s="131">
        <f t="shared" si="4"/>
        <v>114.76</v>
      </c>
      <c r="K28" s="129">
        <f t="shared" si="3"/>
        <v>114.75999999999999</v>
      </c>
      <c r="L28" s="120"/>
      <c r="N28" s="118"/>
      <c r="R28" s="161"/>
      <c r="S28" s="120"/>
      <c r="T28" s="165"/>
      <c r="U28" s="161"/>
      <c r="V28" s="161"/>
      <c r="W28" s="120"/>
      <c r="X28" s="161"/>
      <c r="Y28" s="161"/>
      <c r="Z28" s="161"/>
    </row>
    <row r="29" spans="2:28">
      <c r="B29" s="136">
        <f t="shared" si="0"/>
        <v>2035</v>
      </c>
      <c r="C29" s="137"/>
      <c r="D29" s="129">
        <f t="shared" si="5"/>
        <v>79.63</v>
      </c>
      <c r="E29" s="129">
        <f t="shared" si="1"/>
        <v>35.6</v>
      </c>
      <c r="F29" s="129">
        <f t="shared" si="5"/>
        <v>1.94</v>
      </c>
      <c r="G29" s="131">
        <f t="shared" si="6"/>
        <v>41.155602388479096</v>
      </c>
      <c r="H29" s="129">
        <f t="shared" si="2"/>
        <v>0</v>
      </c>
      <c r="I29" s="131">
        <f t="shared" si="7"/>
        <v>41.155602388479096</v>
      </c>
      <c r="J29" s="131">
        <f t="shared" si="4"/>
        <v>117.17</v>
      </c>
      <c r="K29" s="129">
        <f t="shared" si="3"/>
        <v>117.16999999999999</v>
      </c>
      <c r="L29" s="120"/>
      <c r="N29" s="118"/>
      <c r="R29" s="161"/>
      <c r="S29" s="120"/>
      <c r="T29" s="165"/>
      <c r="U29" s="161"/>
      <c r="V29" s="161"/>
      <c r="W29" s="120"/>
      <c r="X29" s="161"/>
      <c r="Y29" s="161"/>
      <c r="Z29" s="161"/>
    </row>
    <row r="30" spans="2:28">
      <c r="B30" s="136">
        <f t="shared" si="0"/>
        <v>2036</v>
      </c>
      <c r="C30" s="137"/>
      <c r="D30" s="129">
        <f t="shared" si="5"/>
        <v>81.3</v>
      </c>
      <c r="E30" s="129">
        <f t="shared" si="1"/>
        <v>36.35</v>
      </c>
      <c r="F30" s="129">
        <f t="shared" si="5"/>
        <v>1.98</v>
      </c>
      <c r="G30" s="131">
        <f t="shared" si="6"/>
        <v>42.019669827889011</v>
      </c>
      <c r="H30" s="129">
        <f t="shared" si="2"/>
        <v>0</v>
      </c>
      <c r="I30" s="131">
        <f t="shared" si="7"/>
        <v>42.019669827889011</v>
      </c>
      <c r="J30" s="131">
        <f t="shared" si="4"/>
        <v>119.63</v>
      </c>
      <c r="K30" s="129">
        <f t="shared" si="3"/>
        <v>119.63000000000001</v>
      </c>
      <c r="L30" s="120"/>
      <c r="N30" s="118"/>
      <c r="R30" s="161"/>
      <c r="S30" s="120"/>
      <c r="T30" s="165"/>
      <c r="U30" s="161"/>
      <c r="V30" s="161"/>
      <c r="W30" s="120"/>
      <c r="X30" s="161"/>
      <c r="Y30" s="161"/>
      <c r="Z30" s="161"/>
    </row>
    <row r="31" spans="2:28">
      <c r="B31" s="136">
        <f t="shared" si="0"/>
        <v>2037</v>
      </c>
      <c r="C31" s="137"/>
      <c r="D31" s="129">
        <f t="shared" si="5"/>
        <v>83.01</v>
      </c>
      <c r="E31" s="129">
        <f t="shared" si="1"/>
        <v>37.11</v>
      </c>
      <c r="F31" s="129">
        <f t="shared" si="5"/>
        <v>2.02</v>
      </c>
      <c r="G31" s="131">
        <f t="shared" si="6"/>
        <v>42.901299613628382</v>
      </c>
      <c r="H31" s="129">
        <f t="shared" si="2"/>
        <v>0</v>
      </c>
      <c r="I31" s="131">
        <f t="shared" si="7"/>
        <v>42.901299613628382</v>
      </c>
      <c r="J31" s="131">
        <f t="shared" si="4"/>
        <v>122.14</v>
      </c>
      <c r="K31" s="129">
        <f t="shared" si="3"/>
        <v>122.14</v>
      </c>
      <c r="L31" s="120"/>
      <c r="N31" s="118"/>
      <c r="R31" s="161"/>
      <c r="S31" s="120"/>
      <c r="T31" s="165"/>
      <c r="U31" s="161"/>
      <c r="V31" s="161"/>
      <c r="W31" s="120"/>
      <c r="X31" s="161"/>
      <c r="Y31" s="161"/>
      <c r="Z31" s="161"/>
    </row>
    <row r="32" spans="2:28">
      <c r="B32" s="136">
        <f t="shared" si="0"/>
        <v>2038</v>
      </c>
      <c r="C32" s="137"/>
      <c r="D32" s="129">
        <f t="shared" si="5"/>
        <v>84.75</v>
      </c>
      <c r="E32" s="129">
        <f t="shared" si="1"/>
        <v>37.89</v>
      </c>
      <c r="F32" s="129">
        <f t="shared" si="5"/>
        <v>2.06</v>
      </c>
      <c r="G32" s="131">
        <f t="shared" si="6"/>
        <v>43.800491745697229</v>
      </c>
      <c r="H32" s="129">
        <f t="shared" si="2"/>
        <v>0</v>
      </c>
      <c r="I32" s="131">
        <f t="shared" si="7"/>
        <v>43.800491745697229</v>
      </c>
      <c r="J32" s="131">
        <f t="shared" si="4"/>
        <v>124.7</v>
      </c>
      <c r="K32" s="129">
        <f t="shared" si="3"/>
        <v>124.7</v>
      </c>
      <c r="L32" s="120"/>
      <c r="N32" s="118"/>
      <c r="R32" s="161"/>
      <c r="S32" s="120"/>
      <c r="T32" s="165"/>
      <c r="U32" s="161"/>
      <c r="V32" s="161"/>
      <c r="W32" s="120"/>
      <c r="X32" s="161"/>
      <c r="Y32" s="161"/>
      <c r="Z32" s="161"/>
    </row>
    <row r="33" spans="2:30">
      <c r="B33" s="136">
        <f t="shared" si="0"/>
        <v>2039</v>
      </c>
      <c r="C33" s="137"/>
      <c r="D33" s="129">
        <f t="shared" si="5"/>
        <v>86.53</v>
      </c>
      <c r="E33" s="129">
        <f t="shared" si="1"/>
        <v>38.69</v>
      </c>
      <c r="F33" s="129">
        <f t="shared" si="5"/>
        <v>2.1</v>
      </c>
      <c r="G33" s="131">
        <f t="shared" si="6"/>
        <v>44.720758693361432</v>
      </c>
      <c r="H33" s="129">
        <f t="shared" si="2"/>
        <v>0</v>
      </c>
      <c r="I33" s="131">
        <f t="shared" si="7"/>
        <v>44.720758693361432</v>
      </c>
      <c r="J33" s="131">
        <f t="shared" ref="J33:J37" si="8">ROUND(I33*$C$63*8.76,2)</f>
        <v>127.32</v>
      </c>
      <c r="K33" s="129">
        <f t="shared" si="3"/>
        <v>127.32</v>
      </c>
      <c r="L33" s="120"/>
      <c r="N33" s="118"/>
      <c r="R33" s="120"/>
      <c r="AC33" s="279"/>
    </row>
    <row r="34" spans="2:30">
      <c r="B34" s="136">
        <f t="shared" si="0"/>
        <v>2040</v>
      </c>
      <c r="C34" s="137"/>
      <c r="D34" s="129">
        <f t="shared" si="5"/>
        <v>88.35</v>
      </c>
      <c r="E34" s="129">
        <f t="shared" si="1"/>
        <v>39.5</v>
      </c>
      <c r="F34" s="129">
        <f t="shared" si="5"/>
        <v>2.14</v>
      </c>
      <c r="G34" s="131">
        <f t="shared" si="6"/>
        <v>45.658587987355105</v>
      </c>
      <c r="H34" s="129">
        <f t="shared" si="2"/>
        <v>0</v>
      </c>
      <c r="I34" s="131">
        <f t="shared" si="7"/>
        <v>45.658587987355105</v>
      </c>
      <c r="J34" s="131">
        <f t="shared" si="8"/>
        <v>129.99</v>
      </c>
      <c r="K34" s="129">
        <f t="shared" si="3"/>
        <v>129.98999999999998</v>
      </c>
      <c r="L34" s="120"/>
      <c r="N34" s="118"/>
      <c r="R34" s="120"/>
      <c r="AC34" s="279"/>
    </row>
    <row r="35" spans="2:30">
      <c r="B35" s="136">
        <f t="shared" si="0"/>
        <v>2041</v>
      </c>
      <c r="C35" s="137"/>
      <c r="D35" s="129">
        <f t="shared" si="5"/>
        <v>90.21</v>
      </c>
      <c r="E35" s="129">
        <f t="shared" si="1"/>
        <v>40.33</v>
      </c>
      <c r="F35" s="129">
        <f t="shared" si="5"/>
        <v>2.1800000000000002</v>
      </c>
      <c r="G35" s="131">
        <f t="shared" si="6"/>
        <v>46.617492096944154</v>
      </c>
      <c r="H35" s="129">
        <f t="shared" si="2"/>
        <v>0</v>
      </c>
      <c r="I35" s="131">
        <f t="shared" si="7"/>
        <v>46.617492096944154</v>
      </c>
      <c r="J35" s="131">
        <f t="shared" si="8"/>
        <v>132.72</v>
      </c>
      <c r="K35" s="129">
        <f t="shared" si="3"/>
        <v>132.72</v>
      </c>
      <c r="L35" s="120"/>
      <c r="N35" s="118"/>
      <c r="R35" s="120"/>
      <c r="AC35" s="279"/>
    </row>
    <row r="36" spans="2:30">
      <c r="B36" s="136">
        <f t="shared" si="0"/>
        <v>2042</v>
      </c>
      <c r="C36" s="137"/>
      <c r="D36" s="129">
        <f t="shared" si="5"/>
        <v>92.1</v>
      </c>
      <c r="E36" s="129">
        <f t="shared" si="1"/>
        <v>41.18</v>
      </c>
      <c r="F36" s="129">
        <f t="shared" si="5"/>
        <v>2.23</v>
      </c>
      <c r="G36" s="131">
        <f t="shared" si="6"/>
        <v>47.597471022128552</v>
      </c>
      <c r="H36" s="129">
        <f t="shared" si="2"/>
        <v>0</v>
      </c>
      <c r="I36" s="131">
        <f t="shared" si="7"/>
        <v>47.597471022128552</v>
      </c>
      <c r="J36" s="131">
        <f t="shared" si="8"/>
        <v>135.51</v>
      </c>
      <c r="K36" s="129">
        <f t="shared" si="3"/>
        <v>135.51</v>
      </c>
      <c r="L36" s="120"/>
      <c r="N36" s="118"/>
      <c r="R36" s="120"/>
      <c r="AC36" s="279"/>
    </row>
    <row r="37" spans="2:30">
      <c r="B37" s="136">
        <f t="shared" si="0"/>
        <v>2043</v>
      </c>
      <c r="C37" s="137"/>
      <c r="D37" s="129">
        <f t="shared" si="5"/>
        <v>94.03</v>
      </c>
      <c r="E37" s="129">
        <f t="shared" si="1"/>
        <v>42.04</v>
      </c>
      <c r="F37" s="129">
        <f t="shared" si="5"/>
        <v>2.2799999999999998</v>
      </c>
      <c r="G37" s="131">
        <f t="shared" si="6"/>
        <v>48.595012293642426</v>
      </c>
      <c r="H37" s="129">
        <f t="shared" si="2"/>
        <v>0</v>
      </c>
      <c r="I37" s="131">
        <f t="shared" si="7"/>
        <v>48.595012293642426</v>
      </c>
      <c r="J37" s="131">
        <f t="shared" si="8"/>
        <v>138.35</v>
      </c>
      <c r="K37" s="129">
        <f t="shared" si="3"/>
        <v>138.35</v>
      </c>
      <c r="R37" s="120"/>
      <c r="AC37" s="279"/>
    </row>
    <row r="38" spans="2:30">
      <c r="B38" s="127"/>
      <c r="C38" s="132"/>
      <c r="D38" s="129"/>
      <c r="E38" s="129"/>
      <c r="F38" s="129"/>
      <c r="G38" s="130"/>
      <c r="H38" s="129"/>
      <c r="I38" s="131"/>
      <c r="J38" s="131"/>
      <c r="K38" s="138"/>
      <c r="R38" s="120"/>
      <c r="AC38" s="279"/>
    </row>
    <row r="39" spans="2:30">
      <c r="B39" s="127"/>
      <c r="C39" s="132"/>
      <c r="D39" s="129"/>
      <c r="E39" s="129"/>
      <c r="F39" s="129"/>
      <c r="G39" s="130"/>
      <c r="H39" s="129"/>
      <c r="I39" s="131"/>
      <c r="J39" s="131"/>
      <c r="K39" s="138"/>
      <c r="R39" s="120"/>
      <c r="AC39" s="279"/>
    </row>
    <row r="40" spans="2:30">
      <c r="B40" s="127"/>
      <c r="C40" s="132"/>
      <c r="D40" s="129"/>
      <c r="E40" s="129"/>
      <c r="F40" s="129"/>
      <c r="G40" s="130"/>
      <c r="H40" s="129"/>
      <c r="I40" s="129"/>
      <c r="J40" s="131"/>
      <c r="K40" s="131"/>
      <c r="L40" s="138"/>
      <c r="N40" s="118"/>
      <c r="O40" s="162"/>
      <c r="S40" s="120"/>
      <c r="AD40" s="279"/>
    </row>
    <row r="41" spans="2:30">
      <c r="N41" s="118"/>
      <c r="O41" s="162"/>
      <c r="S41" s="120"/>
      <c r="AD41" s="279"/>
    </row>
    <row r="42" spans="2:30" ht="14.25">
      <c r="B42" s="139" t="s">
        <v>25</v>
      </c>
      <c r="C42" s="140"/>
      <c r="D42" s="140"/>
      <c r="E42" s="140"/>
      <c r="F42" s="140"/>
      <c r="G42" s="140"/>
      <c r="H42" s="140"/>
      <c r="R42" s="120"/>
      <c r="AC42" s="279"/>
    </row>
    <row r="43" spans="2:30">
      <c r="AC43" s="279"/>
    </row>
    <row r="44" spans="2:30">
      <c r="B44" s="118" t="s">
        <v>63</v>
      </c>
      <c r="C44" s="141" t="s">
        <v>64</v>
      </c>
      <c r="D44" s="142" t="s">
        <v>102</v>
      </c>
      <c r="AC44" s="279"/>
    </row>
    <row r="45" spans="2:30">
      <c r="C45" s="141" t="str">
        <f>C7</f>
        <v>(a)</v>
      </c>
      <c r="D45" s="118" t="s">
        <v>65</v>
      </c>
      <c r="AC45" s="279"/>
    </row>
    <row r="46" spans="2:30">
      <c r="C46" s="141" t="str">
        <f>D7</f>
        <v>(b)</v>
      </c>
      <c r="D46" s="131" t="str">
        <f>"= "&amp;C7&amp;" x "&amp;C62</f>
        <v>= (a) x 0.05085</v>
      </c>
      <c r="AC46" s="279"/>
    </row>
    <row r="47" spans="2:30">
      <c r="C47" s="141" t="str">
        <f>F7</f>
        <v>(d)</v>
      </c>
      <c r="D47" s="131" t="str">
        <f>"= ("&amp;$D$7&amp;" + "&amp;$E$7&amp;") /  (8.76 x "&amp;TEXT(C63,"0.0%")&amp;")"</f>
        <v>= ((b) + (c)) /  (8.76 x 32.5%)</v>
      </c>
      <c r="AC47" s="279"/>
    </row>
    <row r="48" spans="2:30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J7</f>
        <v>(h)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5" thickBot="1"/>
    <row r="52" spans="2:25" ht="13.5" thickBot="1">
      <c r="C52" s="42" t="str">
        <f>B2&amp;" - "&amp;B3</f>
        <v>2019 IRP Utah South Solar with Storage - 33%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6">
        <v>2024</v>
      </c>
    </row>
    <row r="55" spans="2:25">
      <c r="B55" s="85" t="s">
        <v>101</v>
      </c>
      <c r="C55" s="171">
        <v>1611.5125096665929</v>
      </c>
      <c r="D55" s="118" t="s">
        <v>65</v>
      </c>
      <c r="O55" s="280">
        <v>230.8</v>
      </c>
      <c r="P55" s="118" t="s">
        <v>32</v>
      </c>
      <c r="Q55" s="276" t="s">
        <v>111</v>
      </c>
      <c r="R55" s="276" t="s">
        <v>112</v>
      </c>
      <c r="T55" s="276" t="str">
        <f>$Q$55&amp;"Proposed Station Capital Costs"</f>
        <v>L1.US1_PVSProposed Station Capital Costs</v>
      </c>
    </row>
    <row r="56" spans="2:25">
      <c r="B56" s="85" t="s">
        <v>101</v>
      </c>
      <c r="C56" s="270">
        <v>24.570618817436728</v>
      </c>
      <c r="D56" s="118" t="s">
        <v>68</v>
      </c>
      <c r="R56" s="120"/>
      <c r="T56" s="276" t="str">
        <f>$Q$55&amp;"Proposed Station Fixed Costs"</f>
        <v>L1.US1_PVSProposed Station Fixed Costs</v>
      </c>
    </row>
    <row r="57" spans="2:25" ht="24" customHeight="1">
      <c r="B57" s="85"/>
      <c r="C57" s="272"/>
      <c r="D57" s="118" t="s">
        <v>109</v>
      </c>
      <c r="Q57" s="215" t="str">
        <f>Q55&amp;Q54</f>
        <v>L1.US1_PVS2024</v>
      </c>
      <c r="T57" s="276" t="str">
        <f>$Q$55&amp;"Proposed Station Variable O&amp;M Costs"</f>
        <v>L1.US1_PVSProposed Station Variable O&amp;M Costs</v>
      </c>
    </row>
    <row r="58" spans="2:25">
      <c r="B58" s="85" t="s">
        <v>101</v>
      </c>
      <c r="C58" s="270">
        <v>0</v>
      </c>
      <c r="D58" s="118" t="s">
        <v>69</v>
      </c>
      <c r="K58" s="120"/>
      <c r="L58" s="150"/>
      <c r="M58" s="52"/>
      <c r="N58" s="164"/>
      <c r="O58" s="52"/>
      <c r="P58" s="52"/>
      <c r="Q58" s="120" t="s">
        <v>239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1" t="str">
        <f>LEFT(RIGHT(INDEX('Table 3 TransCost'!$39:$39,1,MATCH(F60,'Table 3 TransCost'!$4:$4,0)),6),5)</f>
        <v>2023$</v>
      </c>
      <c r="C60" s="272">
        <f>INDEX('Table 3 TransCost'!$39:$39,1,MATCH(F60,'Table 3 TransCost'!$4:$4,0)+2)</f>
        <v>1.4680258019147514</v>
      </c>
      <c r="D60" s="118" t="s">
        <v>224</v>
      </c>
      <c r="F60" s="276" t="s">
        <v>227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>
      <c r="C62" s="271">
        <v>5.0849999999999999E-2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09">
        <v>0.32500000000000001</v>
      </c>
      <c r="D63" s="118" t="s">
        <v>37</v>
      </c>
    </row>
    <row r="64" spans="2:25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C102"/>
  <sheetViews>
    <sheetView zoomScale="80" zoomScaleNormal="80" workbookViewId="0"/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1.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640625" style="118" customWidth="1"/>
    <col min="19" max="19" width="9.33203125" style="118"/>
    <col min="20" max="20" width="22.33203125" style="118" customWidth="1"/>
    <col min="21" max="21" width="18.1640625" style="118" customWidth="1"/>
    <col min="22" max="22" width="9.6640625" style="118" bestFit="1" customWidth="1"/>
    <col min="23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28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8" ht="15.75">
      <c r="B2" s="116" t="s">
        <v>110</v>
      </c>
      <c r="C2" s="117"/>
      <c r="D2" s="117"/>
      <c r="E2" s="117"/>
      <c r="F2" s="117"/>
      <c r="G2" s="117"/>
      <c r="H2" s="117"/>
      <c r="I2" s="117"/>
      <c r="J2" s="117"/>
    </row>
    <row r="3" spans="2:28" ht="15.75">
      <c r="B3" s="116" t="str">
        <f>TEXT($C$63,"0%")&amp;" Capacity Factor"</f>
        <v>33% Capacity Factor</v>
      </c>
      <c r="C3" s="117"/>
      <c r="D3" s="117"/>
      <c r="E3" s="117"/>
      <c r="F3" s="117"/>
      <c r="G3" s="117"/>
      <c r="H3" s="117"/>
      <c r="I3" s="117"/>
      <c r="J3" s="117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</row>
    <row r="4" spans="2:28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</row>
    <row r="5" spans="2:28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S5" s="120"/>
      <c r="T5" s="120"/>
      <c r="U5" s="120"/>
      <c r="V5" s="120"/>
      <c r="W5" s="120"/>
      <c r="X5" s="120"/>
      <c r="Y5" s="384"/>
      <c r="Z5" s="384"/>
      <c r="AA5" s="120"/>
      <c r="AB5" s="120"/>
    </row>
    <row r="6" spans="2:28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  <c r="S6" s="120"/>
      <c r="T6" s="120"/>
      <c r="U6" s="120"/>
      <c r="V6" s="120"/>
      <c r="W6" s="120"/>
      <c r="X6" s="120"/>
      <c r="Y6" s="120"/>
      <c r="Z6" s="120"/>
      <c r="AA6" s="120"/>
      <c r="AB6" s="120"/>
    </row>
    <row r="7" spans="2:28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</row>
    <row r="8" spans="2:28" ht="6" customHeight="1">
      <c r="K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</row>
    <row r="9" spans="2:28" ht="15.75">
      <c r="B9" s="43" t="str">
        <f>C52</f>
        <v>2019 IRP Utah South Solar with Storage - 33%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</row>
    <row r="10" spans="2:28">
      <c r="B10" s="127"/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</row>
    <row r="11" spans="2:28">
      <c r="B11" s="127"/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</row>
    <row r="12" spans="2:28">
      <c r="B12" s="136"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S12" s="120"/>
      <c r="T12" s="165"/>
      <c r="U12" s="161"/>
      <c r="V12" s="161"/>
      <c r="W12" s="120"/>
      <c r="X12" s="120"/>
      <c r="Y12" s="161"/>
      <c r="Z12" s="161"/>
      <c r="AA12" s="120"/>
      <c r="AB12" s="120"/>
    </row>
    <row r="13" spans="2:28">
      <c r="B13" s="136">
        <f t="shared" ref="B13:B37" si="0">B12+1</f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S13" s="120"/>
      <c r="T13" s="120"/>
      <c r="U13" s="120"/>
      <c r="V13" s="161"/>
      <c r="W13" s="120"/>
      <c r="X13" s="120"/>
      <c r="Y13" s="161"/>
      <c r="Z13" s="161"/>
      <c r="AA13" s="120"/>
      <c r="AB13" s="120"/>
    </row>
    <row r="14" spans="2:28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S14" s="120"/>
      <c r="T14" s="120"/>
      <c r="U14" s="120"/>
      <c r="V14" s="161"/>
      <c r="W14" s="120"/>
      <c r="X14" s="120"/>
      <c r="Y14" s="161"/>
      <c r="Z14" s="161"/>
      <c r="AA14" s="120"/>
      <c r="AB14" s="120"/>
    </row>
    <row r="15" spans="2:28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3"/>
      <c r="P15" s="134"/>
      <c r="Q15" s="135"/>
      <c r="R15" s="120"/>
      <c r="S15" s="120"/>
      <c r="T15" s="120"/>
      <c r="U15" s="120"/>
      <c r="V15" s="161"/>
      <c r="W15" s="120"/>
      <c r="X15" s="120"/>
      <c r="Y15" s="161"/>
      <c r="Z15" s="161"/>
      <c r="AA15" s="120"/>
      <c r="AB15" s="120"/>
    </row>
    <row r="16" spans="2:28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R16" s="120"/>
      <c r="S16" s="120"/>
      <c r="T16" s="120"/>
      <c r="U16" s="120"/>
      <c r="V16" s="161"/>
      <c r="W16" s="120"/>
      <c r="X16" s="120"/>
      <c r="Y16" s="161"/>
      <c r="Z16" s="161"/>
      <c r="AA16" s="120"/>
      <c r="AB16" s="120"/>
    </row>
    <row r="17" spans="2:28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33"/>
      <c r="R17" s="120"/>
      <c r="S17" s="120"/>
      <c r="T17" s="120"/>
      <c r="U17" s="120"/>
      <c r="V17" s="161"/>
      <c r="W17" s="120"/>
      <c r="X17" s="120"/>
      <c r="Y17" s="161"/>
      <c r="Z17" s="161"/>
      <c r="AA17" s="120"/>
      <c r="AB17" s="120"/>
    </row>
    <row r="18" spans="2:28">
      <c r="B18" s="136">
        <f t="shared" si="0"/>
        <v>2024</v>
      </c>
      <c r="C18" s="137"/>
      <c r="D18" s="129"/>
      <c r="E18" s="129">
        <f t="shared" si="1"/>
        <v>27.98</v>
      </c>
      <c r="F18" s="129"/>
      <c r="G18" s="131"/>
      <c r="H18" s="129">
        <f t="shared" si="2"/>
        <v>0</v>
      </c>
      <c r="I18" s="131"/>
      <c r="J18" s="131"/>
      <c r="K18" s="129">
        <f t="shared" si="3"/>
        <v>27.98</v>
      </c>
      <c r="L18" s="120"/>
      <c r="N18" s="118"/>
      <c r="P18" s="282"/>
      <c r="Q18" s="154"/>
      <c r="R18" s="120"/>
      <c r="S18" s="120"/>
      <c r="T18" s="165"/>
      <c r="U18" s="161"/>
      <c r="V18" s="161"/>
      <c r="W18" s="120"/>
      <c r="X18" s="161"/>
      <c r="Y18" s="161"/>
      <c r="Z18" s="161"/>
      <c r="AA18" s="391"/>
      <c r="AB18" s="391"/>
    </row>
    <row r="19" spans="2:28">
      <c r="B19" s="136">
        <f t="shared" si="0"/>
        <v>2025</v>
      </c>
      <c r="C19" s="137"/>
      <c r="D19" s="129"/>
      <c r="E19" s="129">
        <f t="shared" si="1"/>
        <v>28.62</v>
      </c>
      <c r="F19" s="129"/>
      <c r="G19" s="131"/>
      <c r="H19" s="129">
        <f t="shared" si="2"/>
        <v>0</v>
      </c>
      <c r="I19" s="131"/>
      <c r="J19" s="131"/>
      <c r="K19" s="129">
        <f t="shared" si="3"/>
        <v>28.62</v>
      </c>
      <c r="L19" s="120"/>
      <c r="N19" s="118"/>
      <c r="R19" s="120"/>
      <c r="S19" s="120"/>
      <c r="T19" s="165"/>
      <c r="U19" s="161"/>
      <c r="V19" s="161"/>
      <c r="W19" s="120"/>
      <c r="X19" s="161"/>
      <c r="Y19" s="161"/>
      <c r="Z19" s="161"/>
      <c r="AA19" s="120"/>
      <c r="AB19" s="120"/>
    </row>
    <row r="20" spans="2:28">
      <c r="B20" s="136">
        <f t="shared" si="0"/>
        <v>2026</v>
      </c>
      <c r="C20" s="137"/>
      <c r="D20" s="129"/>
      <c r="E20" s="129">
        <f t="shared" si="1"/>
        <v>29.28</v>
      </c>
      <c r="F20" s="129"/>
      <c r="G20" s="131"/>
      <c r="H20" s="129">
        <f t="shared" si="2"/>
        <v>0</v>
      </c>
      <c r="I20" s="131"/>
      <c r="J20" s="131"/>
      <c r="K20" s="129">
        <f t="shared" si="3"/>
        <v>29.28</v>
      </c>
      <c r="L20" s="120"/>
      <c r="N20" s="118"/>
      <c r="R20" s="161"/>
      <c r="S20" s="120"/>
      <c r="T20" s="165"/>
      <c r="U20" s="161"/>
      <c r="V20" s="161"/>
      <c r="W20" s="120"/>
      <c r="X20" s="161"/>
      <c r="Y20" s="161"/>
      <c r="Z20" s="161"/>
      <c r="AA20" s="120"/>
      <c r="AB20" s="120"/>
    </row>
    <row r="21" spans="2:28">
      <c r="B21" s="136">
        <f t="shared" si="0"/>
        <v>2027</v>
      </c>
      <c r="C21" s="137"/>
      <c r="D21" s="129"/>
      <c r="E21" s="129">
        <f t="shared" si="1"/>
        <v>29.95</v>
      </c>
      <c r="F21" s="129"/>
      <c r="G21" s="131"/>
      <c r="H21" s="129">
        <f t="shared" si="2"/>
        <v>0</v>
      </c>
      <c r="I21" s="131"/>
      <c r="J21" s="131"/>
      <c r="K21" s="129">
        <f t="shared" si="3"/>
        <v>29.95</v>
      </c>
      <c r="L21" s="120"/>
      <c r="N21" s="118"/>
      <c r="R21" s="161"/>
      <c r="S21" s="120"/>
      <c r="T21" s="165"/>
      <c r="U21" s="161"/>
      <c r="V21" s="161"/>
      <c r="W21" s="120"/>
      <c r="X21" s="161"/>
      <c r="Y21" s="161"/>
      <c r="Z21" s="161"/>
      <c r="AA21" s="120"/>
      <c r="AB21" s="120"/>
    </row>
    <row r="22" spans="2:28">
      <c r="B22" s="136">
        <f t="shared" si="0"/>
        <v>2028</v>
      </c>
      <c r="C22" s="137"/>
      <c r="D22" s="129"/>
      <c r="E22" s="129">
        <f t="shared" si="1"/>
        <v>30.64</v>
      </c>
      <c r="F22" s="129"/>
      <c r="G22" s="131"/>
      <c r="H22" s="129">
        <f t="shared" si="2"/>
        <v>0</v>
      </c>
      <c r="I22" s="131"/>
      <c r="J22" s="131"/>
      <c r="K22" s="129">
        <f t="shared" si="3"/>
        <v>30.64</v>
      </c>
      <c r="L22" s="120"/>
      <c r="N22" s="118"/>
      <c r="R22" s="161"/>
      <c r="S22" s="120"/>
      <c r="T22" s="165"/>
      <c r="U22" s="161"/>
      <c r="V22" s="161"/>
      <c r="W22" s="120"/>
      <c r="X22" s="161"/>
      <c r="Y22" s="161"/>
      <c r="Z22" s="161"/>
      <c r="AA22" s="120"/>
      <c r="AB22" s="120"/>
    </row>
    <row r="23" spans="2:28">
      <c r="B23" s="136">
        <f t="shared" si="0"/>
        <v>2029</v>
      </c>
      <c r="C23" s="137"/>
      <c r="D23" s="129"/>
      <c r="E23" s="129">
        <f t="shared" si="1"/>
        <v>31.34</v>
      </c>
      <c r="F23" s="129"/>
      <c r="G23" s="131"/>
      <c r="H23" s="129">
        <f t="shared" si="2"/>
        <v>0</v>
      </c>
      <c r="I23" s="131"/>
      <c r="J23" s="131"/>
      <c r="K23" s="129">
        <f t="shared" si="3"/>
        <v>31.34</v>
      </c>
      <c r="L23" s="120"/>
      <c r="N23" s="118"/>
      <c r="R23" s="161"/>
      <c r="S23" s="120"/>
      <c r="T23" s="165"/>
      <c r="U23" s="161"/>
      <c r="V23" s="161"/>
      <c r="W23" s="120"/>
      <c r="X23" s="161"/>
      <c r="Y23" s="161"/>
      <c r="Z23" s="161"/>
      <c r="AA23" s="120"/>
      <c r="AB23" s="120"/>
    </row>
    <row r="24" spans="2:28">
      <c r="B24" s="136">
        <f t="shared" si="0"/>
        <v>2030</v>
      </c>
      <c r="C24" s="349">
        <v>1208.8</v>
      </c>
      <c r="D24" s="129">
        <f>C24*$C$62</f>
        <v>81.594000000000008</v>
      </c>
      <c r="E24" s="129">
        <f t="shared" si="1"/>
        <v>32.03</v>
      </c>
      <c r="F24" s="129">
        <f>C60</f>
        <v>21.577297145999619</v>
      </c>
      <c r="G24" s="131">
        <f>(D24+E24+F24)/(8.76*$C$63)</f>
        <v>47.489040093431555</v>
      </c>
      <c r="H24" s="129">
        <f t="shared" si="2"/>
        <v>0</v>
      </c>
      <c r="I24" s="131">
        <f>(G24+H24)</f>
        <v>47.489040093431555</v>
      </c>
      <c r="J24" s="131">
        <f t="shared" ref="J24:J32" si="4">ROUND(I24*$C$63*8.76,2)</f>
        <v>135.19999999999999</v>
      </c>
      <c r="K24" s="129">
        <f t="shared" si="3"/>
        <v>135.20129714599963</v>
      </c>
      <c r="L24" s="120"/>
      <c r="N24" s="118"/>
      <c r="R24" s="161"/>
      <c r="S24" s="120"/>
      <c r="T24" s="165"/>
      <c r="U24" s="161"/>
      <c r="V24" s="161"/>
      <c r="W24" s="120"/>
      <c r="X24" s="161"/>
      <c r="Y24" s="161"/>
      <c r="Z24" s="161"/>
      <c r="AA24" s="120"/>
      <c r="AB24" s="120"/>
    </row>
    <row r="25" spans="2:28">
      <c r="B25" s="136">
        <f t="shared" si="0"/>
        <v>2031</v>
      </c>
      <c r="C25" s="137"/>
      <c r="D25" s="129">
        <f t="shared" ref="D25:F37" si="5">ROUND(D24*(1+(IFERROR(INDEX($D$66:$D$74,MATCH($B25,$C$66:$C$74,0),1),0)+IFERROR(INDEX($G$66:$G$74,MATCH($B25,$F$66:$F$74,0),1),0)+IFERROR(INDEX($J$66:$J$74,MATCH($B25,$I$66:$I$74,0),1),0))),2)</f>
        <v>83.39</v>
      </c>
      <c r="E25" s="129">
        <f t="shared" si="1"/>
        <v>32.729999999999997</v>
      </c>
      <c r="F25" s="129">
        <f t="shared" si="5"/>
        <v>22.05</v>
      </c>
      <c r="G25" s="131">
        <f t="shared" ref="G25:G37" si="6">(D25+E25+F25)/(8.76*$C$63)</f>
        <v>48.531787846856346</v>
      </c>
      <c r="H25" s="129">
        <f t="shared" si="2"/>
        <v>0</v>
      </c>
      <c r="I25" s="131">
        <f t="shared" ref="I25:I37" si="7">(G25+H25)</f>
        <v>48.531787846856346</v>
      </c>
      <c r="J25" s="131">
        <f t="shared" si="4"/>
        <v>138.16999999999999</v>
      </c>
      <c r="K25" s="129">
        <f t="shared" si="3"/>
        <v>138.17000000000002</v>
      </c>
      <c r="L25" s="120"/>
      <c r="N25" s="118"/>
      <c r="R25" s="161"/>
      <c r="S25" s="120"/>
      <c r="T25" s="165"/>
      <c r="U25" s="161"/>
      <c r="V25" s="161"/>
      <c r="W25" s="120"/>
      <c r="X25" s="161"/>
      <c r="Y25" s="161"/>
      <c r="Z25" s="161"/>
      <c r="AA25" s="120"/>
      <c r="AB25" s="120"/>
    </row>
    <row r="26" spans="2:28">
      <c r="B26" s="136">
        <f t="shared" si="0"/>
        <v>2032</v>
      </c>
      <c r="C26" s="137"/>
      <c r="D26" s="129">
        <f t="shared" si="5"/>
        <v>85.22</v>
      </c>
      <c r="E26" s="129">
        <f t="shared" si="1"/>
        <v>33.450000000000003</v>
      </c>
      <c r="F26" s="129">
        <f t="shared" si="5"/>
        <v>22.54</v>
      </c>
      <c r="G26" s="131">
        <f t="shared" si="6"/>
        <v>49.599578503688093</v>
      </c>
      <c r="H26" s="129">
        <f t="shared" si="2"/>
        <v>0</v>
      </c>
      <c r="I26" s="131">
        <f t="shared" si="7"/>
        <v>49.599578503688093</v>
      </c>
      <c r="J26" s="131">
        <f t="shared" si="4"/>
        <v>141.21</v>
      </c>
      <c r="K26" s="129">
        <f t="shared" si="3"/>
        <v>141.21</v>
      </c>
      <c r="L26" s="120"/>
      <c r="N26" s="118"/>
      <c r="R26" s="161"/>
      <c r="S26" s="120"/>
      <c r="T26" s="165"/>
      <c r="U26" s="161"/>
      <c r="V26" s="161"/>
      <c r="W26" s="120"/>
      <c r="X26" s="161"/>
      <c r="Y26" s="161"/>
      <c r="Z26" s="161"/>
      <c r="AA26" s="120"/>
      <c r="AB26" s="120"/>
    </row>
    <row r="27" spans="2:28">
      <c r="B27" s="136">
        <f t="shared" si="0"/>
        <v>2033</v>
      </c>
      <c r="C27" s="137"/>
      <c r="D27" s="129">
        <f t="shared" si="5"/>
        <v>87.01</v>
      </c>
      <c r="E27" s="129">
        <f t="shared" si="1"/>
        <v>34.15</v>
      </c>
      <c r="F27" s="129">
        <f t="shared" si="5"/>
        <v>23.01</v>
      </c>
      <c r="G27" s="131">
        <f t="shared" si="6"/>
        <v>50.639269406392692</v>
      </c>
      <c r="H27" s="129">
        <f t="shared" si="2"/>
        <v>0</v>
      </c>
      <c r="I27" s="131">
        <f t="shared" si="7"/>
        <v>50.639269406392692</v>
      </c>
      <c r="J27" s="131">
        <f t="shared" si="4"/>
        <v>144.16999999999999</v>
      </c>
      <c r="K27" s="129">
        <f t="shared" si="3"/>
        <v>144.16999999999999</v>
      </c>
      <c r="L27" s="120"/>
      <c r="N27" s="118"/>
      <c r="R27" s="161"/>
      <c r="S27" s="120"/>
      <c r="T27" s="165"/>
      <c r="U27" s="161"/>
      <c r="V27" s="161"/>
      <c r="W27" s="120"/>
      <c r="X27" s="161"/>
      <c r="Y27" s="161"/>
      <c r="Z27" s="161"/>
      <c r="AA27" s="120"/>
      <c r="AB27" s="120"/>
    </row>
    <row r="28" spans="2:28">
      <c r="B28" s="136">
        <f t="shared" si="0"/>
        <v>2034</v>
      </c>
      <c r="C28" s="137"/>
      <c r="D28" s="129">
        <f t="shared" si="5"/>
        <v>88.84</v>
      </c>
      <c r="E28" s="129">
        <f t="shared" si="1"/>
        <v>34.869999999999997</v>
      </c>
      <c r="F28" s="129">
        <f t="shared" si="5"/>
        <v>23.49</v>
      </c>
      <c r="G28" s="131">
        <f t="shared" si="6"/>
        <v>51.703547593958561</v>
      </c>
      <c r="H28" s="129">
        <f t="shared" si="2"/>
        <v>0</v>
      </c>
      <c r="I28" s="131">
        <f t="shared" si="7"/>
        <v>51.703547593958561</v>
      </c>
      <c r="J28" s="131">
        <f t="shared" si="4"/>
        <v>147.19999999999999</v>
      </c>
      <c r="K28" s="129">
        <f t="shared" si="3"/>
        <v>147.20000000000002</v>
      </c>
      <c r="L28" s="120"/>
      <c r="N28" s="118"/>
      <c r="R28" s="161"/>
      <c r="S28" s="120"/>
      <c r="T28" s="165"/>
      <c r="U28" s="161"/>
      <c r="V28" s="161"/>
      <c r="W28" s="120"/>
      <c r="X28" s="161"/>
      <c r="Y28" s="161"/>
      <c r="Z28" s="161"/>
      <c r="AA28" s="120"/>
      <c r="AB28" s="120"/>
    </row>
    <row r="29" spans="2:28">
      <c r="B29" s="136">
        <f t="shared" si="0"/>
        <v>2035</v>
      </c>
      <c r="C29" s="137"/>
      <c r="D29" s="129">
        <f t="shared" si="5"/>
        <v>90.71</v>
      </c>
      <c r="E29" s="129">
        <f t="shared" si="1"/>
        <v>35.6</v>
      </c>
      <c r="F29" s="129">
        <f t="shared" si="5"/>
        <v>23.98</v>
      </c>
      <c r="G29" s="131">
        <f t="shared" si="6"/>
        <v>52.78890059711977</v>
      </c>
      <c r="H29" s="129">
        <f t="shared" si="2"/>
        <v>0</v>
      </c>
      <c r="I29" s="131">
        <f t="shared" si="7"/>
        <v>52.78890059711977</v>
      </c>
      <c r="J29" s="131">
        <f t="shared" si="4"/>
        <v>150.29</v>
      </c>
      <c r="K29" s="129">
        <f t="shared" si="3"/>
        <v>150.29</v>
      </c>
      <c r="L29" s="120"/>
      <c r="N29" s="118"/>
      <c r="R29" s="161"/>
      <c r="S29" s="120"/>
      <c r="T29" s="165"/>
      <c r="U29" s="161"/>
      <c r="V29" s="161"/>
      <c r="W29" s="120"/>
      <c r="X29" s="161"/>
      <c r="Y29" s="161"/>
      <c r="Z29" s="161"/>
      <c r="AA29" s="120"/>
      <c r="AB29" s="120"/>
    </row>
    <row r="30" spans="2:28">
      <c r="B30" s="136">
        <f t="shared" si="0"/>
        <v>2036</v>
      </c>
      <c r="C30" s="137"/>
      <c r="D30" s="129">
        <f t="shared" si="5"/>
        <v>92.61</v>
      </c>
      <c r="E30" s="129">
        <f t="shared" si="1"/>
        <v>36.35</v>
      </c>
      <c r="F30" s="129">
        <f t="shared" si="5"/>
        <v>24.48</v>
      </c>
      <c r="G30" s="131">
        <f t="shared" si="6"/>
        <v>53.895328415876364</v>
      </c>
      <c r="H30" s="129">
        <f t="shared" si="2"/>
        <v>0</v>
      </c>
      <c r="I30" s="131">
        <f t="shared" si="7"/>
        <v>53.895328415876364</v>
      </c>
      <c r="J30" s="131">
        <f t="shared" si="4"/>
        <v>153.44</v>
      </c>
      <c r="K30" s="129">
        <f t="shared" si="3"/>
        <v>153.44</v>
      </c>
      <c r="L30" s="120"/>
      <c r="N30" s="118"/>
      <c r="R30" s="161"/>
      <c r="S30" s="120"/>
      <c r="T30" s="165"/>
      <c r="U30" s="161"/>
      <c r="V30" s="161"/>
      <c r="W30" s="120"/>
      <c r="X30" s="161"/>
      <c r="Y30" s="161"/>
      <c r="Z30" s="161"/>
      <c r="AA30" s="120"/>
      <c r="AB30" s="120"/>
    </row>
    <row r="31" spans="2:28">
      <c r="B31" s="136">
        <f t="shared" si="0"/>
        <v>2037</v>
      </c>
      <c r="C31" s="137"/>
      <c r="D31" s="129">
        <f t="shared" si="5"/>
        <v>94.55</v>
      </c>
      <c r="E31" s="129">
        <f t="shared" si="1"/>
        <v>37.11</v>
      </c>
      <c r="F31" s="129">
        <f t="shared" si="5"/>
        <v>24.99</v>
      </c>
      <c r="G31" s="131">
        <f t="shared" si="6"/>
        <v>55.022831050228312</v>
      </c>
      <c r="H31" s="129">
        <f t="shared" si="2"/>
        <v>0</v>
      </c>
      <c r="I31" s="131">
        <f t="shared" si="7"/>
        <v>55.022831050228312</v>
      </c>
      <c r="J31" s="131">
        <f t="shared" si="4"/>
        <v>156.65</v>
      </c>
      <c r="K31" s="129">
        <f t="shared" si="3"/>
        <v>156.65</v>
      </c>
      <c r="L31" s="120"/>
      <c r="N31" s="118"/>
      <c r="R31" s="161"/>
      <c r="S31" s="120"/>
      <c r="T31" s="165"/>
      <c r="U31" s="161"/>
      <c r="V31" s="161"/>
      <c r="W31" s="120"/>
      <c r="X31" s="161"/>
      <c r="Y31" s="161"/>
      <c r="Z31" s="161"/>
      <c r="AA31" s="120"/>
      <c r="AB31" s="120"/>
    </row>
    <row r="32" spans="2:28">
      <c r="B32" s="136">
        <f t="shared" si="0"/>
        <v>2038</v>
      </c>
      <c r="C32" s="137"/>
      <c r="D32" s="129">
        <f t="shared" si="5"/>
        <v>96.54</v>
      </c>
      <c r="E32" s="129">
        <f t="shared" si="1"/>
        <v>37.89</v>
      </c>
      <c r="F32" s="129">
        <f t="shared" si="5"/>
        <v>25.51</v>
      </c>
      <c r="G32" s="131">
        <f t="shared" si="6"/>
        <v>56.178433438707408</v>
      </c>
      <c r="H32" s="129">
        <f t="shared" si="2"/>
        <v>0</v>
      </c>
      <c r="I32" s="131">
        <f t="shared" si="7"/>
        <v>56.178433438707408</v>
      </c>
      <c r="J32" s="131">
        <f t="shared" si="4"/>
        <v>159.94</v>
      </c>
      <c r="K32" s="129">
        <f t="shared" si="3"/>
        <v>159.94</v>
      </c>
      <c r="L32" s="120"/>
      <c r="N32" s="118"/>
      <c r="R32" s="161"/>
      <c r="S32" s="120"/>
      <c r="T32" s="165"/>
      <c r="U32" s="161"/>
      <c r="V32" s="161"/>
      <c r="W32" s="120"/>
      <c r="X32" s="161"/>
      <c r="Y32" s="161"/>
      <c r="Z32" s="161"/>
      <c r="AA32" s="120"/>
      <c r="AB32" s="120"/>
    </row>
    <row r="33" spans="2:29">
      <c r="B33" s="136">
        <f t="shared" si="0"/>
        <v>2039</v>
      </c>
      <c r="C33" s="137"/>
      <c r="D33" s="129">
        <f t="shared" si="5"/>
        <v>98.57</v>
      </c>
      <c r="E33" s="129">
        <f t="shared" si="1"/>
        <v>38.69</v>
      </c>
      <c r="F33" s="129">
        <f t="shared" si="5"/>
        <v>26.05</v>
      </c>
      <c r="G33" s="131">
        <f t="shared" si="6"/>
        <v>57.362135581313666</v>
      </c>
      <c r="H33" s="129">
        <f t="shared" si="2"/>
        <v>0</v>
      </c>
      <c r="I33" s="131">
        <f t="shared" si="7"/>
        <v>57.362135581313666</v>
      </c>
      <c r="J33" s="131">
        <f t="shared" ref="J33:J37" si="8">ROUND(I33*$C$63*8.76,2)</f>
        <v>163.31</v>
      </c>
      <c r="K33" s="129">
        <f t="shared" si="3"/>
        <v>163.31</v>
      </c>
      <c r="L33" s="120"/>
      <c r="N33" s="118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279"/>
    </row>
    <row r="34" spans="2:29">
      <c r="B34" s="136">
        <f t="shared" si="0"/>
        <v>2040</v>
      </c>
      <c r="C34" s="137"/>
      <c r="D34" s="129">
        <f t="shared" si="5"/>
        <v>100.64</v>
      </c>
      <c r="E34" s="129">
        <f t="shared" si="1"/>
        <v>39.5</v>
      </c>
      <c r="F34" s="129">
        <f t="shared" si="5"/>
        <v>26.6</v>
      </c>
      <c r="G34" s="131">
        <f t="shared" si="6"/>
        <v>58.566912539515272</v>
      </c>
      <c r="H34" s="129">
        <f t="shared" si="2"/>
        <v>0</v>
      </c>
      <c r="I34" s="131">
        <f t="shared" si="7"/>
        <v>58.566912539515272</v>
      </c>
      <c r="J34" s="131">
        <f t="shared" si="8"/>
        <v>166.74</v>
      </c>
      <c r="K34" s="129">
        <f t="shared" si="3"/>
        <v>166.73999999999998</v>
      </c>
      <c r="L34" s="120"/>
      <c r="N34" s="118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279"/>
    </row>
    <row r="35" spans="2:29">
      <c r="B35" s="136">
        <f t="shared" si="0"/>
        <v>2041</v>
      </c>
      <c r="C35" s="137"/>
      <c r="D35" s="129">
        <f t="shared" si="5"/>
        <v>102.75</v>
      </c>
      <c r="E35" s="129">
        <f t="shared" si="1"/>
        <v>40.33</v>
      </c>
      <c r="F35" s="129">
        <f t="shared" si="5"/>
        <v>27.16</v>
      </c>
      <c r="G35" s="131">
        <f t="shared" si="6"/>
        <v>59.796276782578147</v>
      </c>
      <c r="H35" s="129">
        <f t="shared" si="2"/>
        <v>0</v>
      </c>
      <c r="I35" s="131">
        <f t="shared" si="7"/>
        <v>59.796276782578147</v>
      </c>
      <c r="J35" s="131">
        <f t="shared" si="8"/>
        <v>170.24</v>
      </c>
      <c r="K35" s="129">
        <f t="shared" si="3"/>
        <v>170.23999999999998</v>
      </c>
      <c r="L35" s="120"/>
      <c r="N35" s="118"/>
      <c r="R35" s="120"/>
      <c r="AC35" s="279"/>
    </row>
    <row r="36" spans="2:29">
      <c r="B36" s="136">
        <f t="shared" si="0"/>
        <v>2042</v>
      </c>
      <c r="C36" s="137"/>
      <c r="D36" s="129">
        <f t="shared" si="5"/>
        <v>104.91</v>
      </c>
      <c r="E36" s="129">
        <f t="shared" si="1"/>
        <v>41.18</v>
      </c>
      <c r="F36" s="129">
        <f t="shared" si="5"/>
        <v>27.73</v>
      </c>
      <c r="G36" s="131">
        <f t="shared" si="6"/>
        <v>61.053740779768177</v>
      </c>
      <c r="H36" s="129">
        <f t="shared" si="2"/>
        <v>0</v>
      </c>
      <c r="I36" s="131">
        <f t="shared" si="7"/>
        <v>61.053740779768177</v>
      </c>
      <c r="J36" s="131">
        <f t="shared" si="8"/>
        <v>173.82</v>
      </c>
      <c r="K36" s="129">
        <f t="shared" si="3"/>
        <v>173.82</v>
      </c>
      <c r="L36" s="120"/>
      <c r="N36" s="118"/>
      <c r="R36" s="120"/>
      <c r="AC36" s="279"/>
    </row>
    <row r="37" spans="2:29">
      <c r="B37" s="136">
        <f t="shared" si="0"/>
        <v>2043</v>
      </c>
      <c r="C37" s="132"/>
      <c r="D37" s="129">
        <f t="shared" si="5"/>
        <v>107.11</v>
      </c>
      <c r="E37" s="129">
        <f t="shared" si="1"/>
        <v>42.04</v>
      </c>
      <c r="F37" s="129">
        <f t="shared" si="5"/>
        <v>28.31</v>
      </c>
      <c r="G37" s="131">
        <f t="shared" si="6"/>
        <v>62.332279592553569</v>
      </c>
      <c r="H37" s="129">
        <f t="shared" si="2"/>
        <v>0</v>
      </c>
      <c r="I37" s="131">
        <f t="shared" si="7"/>
        <v>62.332279592553569</v>
      </c>
      <c r="J37" s="131">
        <f t="shared" si="8"/>
        <v>177.46</v>
      </c>
      <c r="K37" s="129">
        <f t="shared" si="3"/>
        <v>177.46</v>
      </c>
      <c r="R37" s="120"/>
      <c r="AC37" s="279"/>
    </row>
    <row r="38" spans="2:29">
      <c r="B38" s="127"/>
      <c r="C38" s="132"/>
      <c r="D38" s="129"/>
      <c r="E38" s="129"/>
      <c r="F38" s="130"/>
      <c r="G38" s="129"/>
      <c r="H38" s="129"/>
      <c r="I38" s="131"/>
      <c r="J38" s="131"/>
      <c r="K38" s="138"/>
      <c r="R38" s="120"/>
      <c r="AC38" s="279"/>
    </row>
    <row r="39" spans="2:29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  <c r="AC39" s="279"/>
    </row>
    <row r="40" spans="2:29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  <c r="AC40" s="279"/>
    </row>
    <row r="41" spans="2:29">
      <c r="R41" s="120"/>
      <c r="AC41" s="279"/>
    </row>
    <row r="42" spans="2:29" ht="14.25">
      <c r="B42" s="139" t="s">
        <v>25</v>
      </c>
      <c r="C42" s="140"/>
      <c r="D42" s="140"/>
      <c r="E42" s="140"/>
      <c r="F42" s="140"/>
      <c r="G42" s="140"/>
      <c r="H42" s="140"/>
      <c r="R42" s="120"/>
      <c r="AC42" s="279"/>
    </row>
    <row r="43" spans="2:29">
      <c r="AC43" s="279"/>
    </row>
    <row r="44" spans="2:29">
      <c r="B44" s="118" t="s">
        <v>63</v>
      </c>
      <c r="C44" s="141" t="s">
        <v>64</v>
      </c>
      <c r="D44" s="142" t="s">
        <v>102</v>
      </c>
      <c r="AC44" s="279"/>
    </row>
    <row r="45" spans="2:29">
      <c r="C45" s="141" t="str">
        <f>C7</f>
        <v>(a)</v>
      </c>
      <c r="D45" s="118" t="s">
        <v>65</v>
      </c>
      <c r="AC45" s="279"/>
    </row>
    <row r="46" spans="2:29">
      <c r="C46" s="141" t="str">
        <f>D7</f>
        <v>(b)</v>
      </c>
      <c r="D46" s="131" t="str">
        <f>"= "&amp;C7&amp;" x "&amp;C62</f>
        <v>= (a) x 0.0675</v>
      </c>
      <c r="AC46" s="279"/>
    </row>
    <row r="47" spans="2:29">
      <c r="C47" s="141" t="str">
        <f>G7</f>
        <v>(e)</v>
      </c>
      <c r="D47" s="131" t="str">
        <f>"= ("&amp;$D$7&amp;" + "&amp;$E$7&amp;") /  (8.76 x "&amp;TEXT(C63,"0.0%")&amp;")"</f>
        <v>= ((b) + (c)) /  (8.76 x 32.5%)</v>
      </c>
      <c r="AC47" s="279"/>
    </row>
    <row r="48" spans="2:29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5" thickBot="1"/>
    <row r="52" spans="2:25" ht="13.5" thickBot="1">
      <c r="C52" s="42" t="str">
        <f>B2&amp;" - "&amp;B3</f>
        <v>2019 IRP Utah South Solar with Storage - 33%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6">
        <v>2030</v>
      </c>
    </row>
    <row r="55" spans="2:25">
      <c r="B55" s="85" t="s">
        <v>101</v>
      </c>
      <c r="C55" s="171">
        <v>1611.5125096665929</v>
      </c>
      <c r="D55" s="118" t="s">
        <v>65</v>
      </c>
      <c r="O55" s="280">
        <v>500</v>
      </c>
      <c r="P55" s="118" t="s">
        <v>32</v>
      </c>
      <c r="Q55" s="276" t="s">
        <v>180</v>
      </c>
      <c r="R55" s="276" t="s">
        <v>181</v>
      </c>
      <c r="T55" s="276" t="str">
        <f>$Q$55&amp;"Proposed Station Capital Costs"</f>
        <v>L_.US4_PVSProposed Station Capital Costs</v>
      </c>
    </row>
    <row r="56" spans="2:25">
      <c r="B56" s="85" t="s">
        <v>101</v>
      </c>
      <c r="C56" s="270">
        <v>24.570618817436728</v>
      </c>
      <c r="D56" s="118" t="s">
        <v>68</v>
      </c>
      <c r="R56" s="120"/>
      <c r="T56" s="276" t="str">
        <f>$Q$55&amp;"Proposed Station Fixed Costs"</f>
        <v>L_.US4_PVSProposed Station Fixed Costs</v>
      </c>
    </row>
    <row r="57" spans="2:25" ht="24" customHeight="1">
      <c r="B57" s="85"/>
      <c r="C57" s="272"/>
      <c r="D57" s="118" t="s">
        <v>109</v>
      </c>
      <c r="Q57" s="215" t="str">
        <f>Q55&amp;Q54</f>
        <v>L_.US4_PVS2030</v>
      </c>
      <c r="T57" s="276" t="str">
        <f>$Q$55&amp;"Proposed Station Variable O&amp;M Costs"</f>
        <v>L_.US4_PVSProposed Station Variable O&amp;M Costs</v>
      </c>
    </row>
    <row r="58" spans="2:25">
      <c r="B58" s="85" t="s">
        <v>101</v>
      </c>
      <c r="C58" s="270">
        <v>0</v>
      </c>
      <c r="D58" s="118" t="s">
        <v>69</v>
      </c>
      <c r="K58" s="120"/>
      <c r="L58" s="150"/>
      <c r="M58" s="52"/>
      <c r="N58" s="164"/>
      <c r="O58" s="52"/>
      <c r="P58" s="52"/>
      <c r="Q58" s="120" t="s">
        <v>239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1" t="str">
        <f>LEFT(RIGHT(INDEX('Table 3 TransCost'!$39:$39,1,MATCH(F60,'Table 3 TransCost'!$4:$4,0)),6),5)</f>
        <v>2030$</v>
      </c>
      <c r="C60" s="272">
        <f>INDEX('Table 3 TransCost'!$39:$39,1,MATCH(F60,'Table 3 TransCost'!$4:$4,0)+2)</f>
        <v>21.577297145999619</v>
      </c>
      <c r="D60" s="118" t="s">
        <v>224</v>
      </c>
      <c r="F60" s="276" t="s">
        <v>228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>
      <c r="C62" s="271">
        <v>6.7500000000000004E-2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09">
        <v>0.32500000000000001</v>
      </c>
      <c r="D63" s="118" t="s">
        <v>37</v>
      </c>
    </row>
    <row r="64" spans="2:25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54</vt:i4>
      </vt:variant>
    </vt:vector>
  </HeadingPairs>
  <TitlesOfParts>
    <vt:vector size="73" baseType="lpstr">
      <vt:lpstr>Table 1</vt:lpstr>
      <vt:lpstr>Table 2</vt:lpstr>
      <vt:lpstr>Table 4</vt:lpstr>
      <vt:lpstr>Table3ACsummary</vt:lpstr>
      <vt:lpstr>Table 3 TransCost</vt:lpstr>
      <vt:lpstr>Table 3 UT CP Wind_2023</vt:lpstr>
      <vt:lpstr>Table 3 WYAE Wind_2024</vt:lpstr>
      <vt:lpstr>Table 3 PV wS UTS_2024</vt:lpstr>
      <vt:lpstr>Table 3 PV wS UTS_2030</vt:lpstr>
      <vt:lpstr>Table 3 PV wS JB_2024</vt:lpstr>
      <vt:lpstr>Table 3 PV wS JB_2029</vt:lpstr>
      <vt:lpstr>Table 3 PV wS SO_2024</vt:lpstr>
      <vt:lpstr>Table 3 PV wS YK_2024</vt:lpstr>
      <vt:lpstr>Table 5</vt:lpstr>
      <vt:lpstr>Table 3 PV wS UTN_2024</vt:lpstr>
      <vt:lpstr>Table 3 185 MW (NTN) 2026)</vt:lpstr>
      <vt:lpstr>Table 3 YK Wind wS_2029</vt:lpstr>
      <vt:lpstr>Table 3 ID Wind_2030</vt:lpstr>
      <vt:lpstr>Table 3 ID Wind wS_2032</vt:lpstr>
      <vt:lpstr>_200_SCCT_UtahN</vt:lpstr>
      <vt:lpstr>_200_SCCT_WYNE</vt:lpstr>
      <vt:lpstr>'Table 3 185 MW (NTN) 2026)'!_30_Geo_West</vt:lpstr>
      <vt:lpstr>'Table 3 TransCost'!_30_Geo_West</vt:lpstr>
      <vt:lpstr>_30_Geo_West</vt:lpstr>
      <vt:lpstr>'Table 3 185 MW (NTN) 2026)'!_436_CCCT_WestMain</vt:lpstr>
      <vt:lpstr>'Table 3 TransCost'!_436_CCCT_WestMain</vt:lpstr>
      <vt:lpstr>_436_CCCT_WestMain</vt:lpstr>
      <vt:lpstr>'Table 2'!_477_CCCT_WestMain</vt:lpstr>
      <vt:lpstr>_477_CCCT_WYNE</vt:lpstr>
      <vt:lpstr>'Table 2'!_635_CCCT_UtahS</vt:lpstr>
      <vt:lpstr>'Table 2'!_635_CCCT_WyoNE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2'!Print_Area</vt:lpstr>
      <vt:lpstr>'Table 3 185 MW (NTN) 2026)'!Print_Area</vt:lpstr>
      <vt:lpstr>'Table 3 ID Wind wS_2032'!Print_Area</vt:lpstr>
      <vt:lpstr>'Table 3 ID Wind_2030'!Print_Area</vt:lpstr>
      <vt:lpstr>'Table 3 PV wS JB_2024'!Print_Area</vt:lpstr>
      <vt:lpstr>'Table 3 PV wS JB_2029'!Print_Area</vt:lpstr>
      <vt:lpstr>'Table 3 PV wS SO_2024'!Print_Area</vt:lpstr>
      <vt:lpstr>'Table 3 PV wS UTN_2024'!Print_Area</vt:lpstr>
      <vt:lpstr>'Table 3 PV wS UTS_2024'!Print_Area</vt:lpstr>
      <vt:lpstr>'Table 3 PV wS UTS_2030'!Print_Area</vt:lpstr>
      <vt:lpstr>'Table 3 PV wS YK_2024'!Print_Area</vt:lpstr>
      <vt:lpstr>'Table 3 TransCost'!Print_Area</vt:lpstr>
      <vt:lpstr>'Table 3 UT CP Wind_2023'!Print_Area</vt:lpstr>
      <vt:lpstr>'Table 3 WYAE Wind_2024'!Print_Area</vt:lpstr>
      <vt:lpstr>'Table 3 YK Wind wS_2029'!Print_Area</vt:lpstr>
      <vt:lpstr>'Table 4'!Print_Area</vt:lpstr>
      <vt:lpstr>'Table 5'!Print_Area</vt:lpstr>
      <vt:lpstr>Table3ACsummary!Print_Area</vt:lpstr>
      <vt:lpstr>'Table 2'!Print_Titles</vt:lpstr>
      <vt:lpstr>'Table 3 185 MW (NTN) 2026)'!Print_Titles</vt:lpstr>
      <vt:lpstr>'Table 2'!Study_Cap_Adj</vt:lpstr>
      <vt:lpstr>'Table 3 185 MW (NTN) 2026)'!Study_Cap_Adj</vt:lpstr>
      <vt:lpstr>'Table 3 TransCost'!Study_Cap_Adj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Fred Nass</cp:lastModifiedBy>
  <cp:lastPrinted>2019-11-05T18:26:50Z</cp:lastPrinted>
  <dcterms:created xsi:type="dcterms:W3CDTF">2001-03-19T15:45:46Z</dcterms:created>
  <dcterms:modified xsi:type="dcterms:W3CDTF">2020-08-19T14:18:27Z</dcterms:modified>
</cp:coreProperties>
</file>